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codeName="ЭтаКнига"/>
  <bookViews>
    <workbookView xWindow="32760" yWindow="60" windowWidth="7500" windowHeight="4245"/>
  </bookViews>
  <sheets>
    <sheet name="Мои данные" sheetId="1" r:id="rId1"/>
  </sheets>
  <definedNames>
    <definedName name="Print_Titles" localSheetId="0">'Мои данные'!$23:$23</definedName>
    <definedName name="_xlnm.Print_Titles" localSheetId="0">'Мои данные'!$23:$23</definedName>
  </definedNames>
  <calcPr calcId="145621"/>
</workbook>
</file>

<file path=xl/calcChain.xml><?xml version="1.0" encoding="utf-8"?>
<calcChain xmlns="http://schemas.openxmlformats.org/spreadsheetml/2006/main">
  <c r="J129" i="1" l="1"/>
  <c r="M85" i="1"/>
  <c r="M86" i="1"/>
  <c r="M87" i="1"/>
  <c r="M88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26" i="1"/>
  <c r="M27" i="1"/>
  <c r="M28" i="1"/>
  <c r="M29" i="1"/>
  <c r="M30" i="1"/>
  <c r="M31" i="1"/>
  <c r="M32" i="1"/>
  <c r="M33" i="1"/>
</calcChain>
</file>

<file path=xl/comments1.xml><?xml version="1.0" encoding="utf-8"?>
<comments xmlns="http://schemas.openxmlformats.org/spreadsheetml/2006/main">
  <authors>
    <author>Соседко А.Н.</author>
    <author>Пользователь</author>
    <author>G_Alex</author>
    <author>Andrey</author>
    <author>Волченков Сергей</author>
    <author>ykazaeva</author>
    <author>&lt;&gt;</author>
  </authors>
  <commentList>
    <comment ref="A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Титул::&lt;подпись 210 атрибут 950 текст&gt;  &lt;подпись 210 значение&gt;</t>
        </r>
      </text>
    </comment>
    <comment ref="O3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Титул::&lt;подпись 200 атрибут 950 текст&gt;  &lt;подпись 200 значение&gt;</t>
        </r>
      </text>
    </comment>
    <comment ref="A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Титул::_________________ /&lt;подпись 210 атрибут 950 значение&gt;/</t>
        </r>
      </text>
    </comment>
    <comment ref="O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Титул::_________________ /&lt;подпись 200 атрибут 950 значение&gt;/</t>
        </r>
      </text>
    </comment>
    <comment ref="A8" authorId="2">
      <text>
        <r>
          <rPr>
            <sz val="10"/>
            <color indexed="81"/>
            <rFont val="Tahoma"/>
            <family val="2"/>
            <charset val="204"/>
          </rPr>
          <t xml:space="preserve"> Титул::&lt;Наименование стройки&gt;
</t>
        </r>
      </text>
    </comment>
    <comment ref="A13" authorId="2">
      <text>
        <r>
          <rPr>
            <b/>
            <sz val="10"/>
            <color indexed="81"/>
            <rFont val="Tahoma"/>
            <family val="2"/>
            <charset val="204"/>
          </rPr>
          <t xml:space="preserve"> Титул::на &lt;Наименование локальной сметы&gt;,&lt;Наименование объекта&gt;</t>
        </r>
      </text>
    </comment>
    <comment ref="D16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Титул::&lt;Основание&gt;</t>
        </r>
      </text>
    </comment>
    <comment ref="D17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ИтогоБИМ::&lt;Итого по расчету&gt; руб.</t>
        </r>
      </text>
    </comment>
    <comment ref="A23" authorId="2">
      <text>
        <r>
          <rPr>
            <sz val="10"/>
            <color indexed="81"/>
            <rFont val="Tahoma"/>
            <family val="2"/>
            <charset val="204"/>
          </rPr>
          <t xml:space="preserve"> ЛокСмета::&lt;Номер позиции по смете&gt;
</t>
        </r>
      </text>
    </comment>
    <comment ref="B23" authorId="2">
      <text>
        <r>
          <rPr>
            <sz val="10"/>
            <color indexed="81"/>
            <rFont val="Tahoma"/>
            <family val="2"/>
            <charset val="204"/>
          </rPr>
          <t xml:space="preserve"> ЛокСмета::&lt;Обоснование (код) позиции&gt;      &lt;Примечание&gt;
</t>
        </r>
      </text>
    </comment>
    <comment ref="C23" authorId="2">
      <text>
        <r>
          <rPr>
            <sz val="10"/>
            <color indexed="81"/>
            <rFont val="Tahoma"/>
            <family val="2"/>
          </rPr>
          <t xml:space="preserve"> ЛокСмета::&lt;Наименование (текстовая часть) расценки&gt;
______________
&lt;Обоснование коэффициентов&gt;
______________
&lt;Формула расчета стоимости единицы&gt;
Территориальные поправки:
ПЗ х &lt;Территориальная поправка к ПЗ к расценкам 2001г.&gt;, ОЗП х &lt;Территориальная поправка к ОЗП к расценкам 2001г.&gt;, ЭМ х &lt;Территориальная поправка к ЭМ к расценкам 2001г.&gt;, ЗПМ х &lt;Территориальная поправка к ЗПМ к расценкам 2001г.&gt;, МАТ х &lt;Территориальная поправка к МАТ к расценкам 2001г.&gt;</t>
        </r>
      </text>
    </comment>
    <comment ref="D23" authorId="2">
      <text>
        <r>
          <rPr>
            <sz val="10"/>
            <color indexed="81"/>
            <rFont val="Tahoma"/>
            <family val="2"/>
          </rPr>
          <t xml:space="preserve"> ЛокСмета::&lt;Ед. измерения по расценке&gt;
</t>
        </r>
      </text>
    </comment>
    <comment ref="E23" authorId="2">
      <text>
        <r>
          <rPr>
            <sz val="10"/>
            <color indexed="81"/>
            <rFont val="Tahoma"/>
            <family val="2"/>
          </rPr>
          <t xml:space="preserve"> ЛокСмета::&lt;Количество всего (физ. объем) по позиции&gt;
</t>
        </r>
      </text>
    </comment>
    <comment ref="F23" authorId="2">
      <text>
        <r>
          <rPr>
            <sz val="10"/>
            <color indexed="81"/>
            <rFont val="Tahoma"/>
            <family val="2"/>
          </rPr>
          <t xml:space="preserve"> ЛокСмета::&lt;ПЗ по позиции на единицу в базисных ценах с учетом всех к-тов&gt;
_____
&lt;ОЗП по позиции на единицу в базисных ценах с учетом всех к-тов&gt;</t>
        </r>
      </text>
    </comment>
    <comment ref="G23" authorId="2">
      <text>
        <r>
          <rPr>
            <sz val="10"/>
            <color indexed="81"/>
            <rFont val="Tahoma"/>
            <family val="2"/>
          </rPr>
          <t xml:space="preserve"> ЛокСмета::&lt;ЭММ по позиции на единицу в базисных ценах с учетом всех к-тов&gt;
_____
&lt;ЗПМ по позиции на единицу в базисных ценах с учетом всех к-тов&gt;
</t>
        </r>
      </text>
    </comment>
    <comment ref="H23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ЛокСмета::&lt;МАТ по позиции на единицу в базисных ценах с учетом всех к-тов&gt;</t>
        </r>
      </text>
    </comment>
    <comment ref="I23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ЛокСмета::&lt;Индекс к позиции&gt;</t>
        </r>
      </text>
    </comment>
    <comment ref="J23" authorId="2">
      <text>
        <r>
          <rPr>
            <sz val="10"/>
            <color indexed="81"/>
            <rFont val="Tahoma"/>
            <family val="2"/>
          </rPr>
          <t xml:space="preserve"> ЛокСмета::&lt;Общая стоимость ПЗ по позиции для БИМ до начисления НР и СП&gt;
_____
&lt;Общая стоимость ОЗП по позиции для БИМ до начисления НР и СП&gt;
</t>
        </r>
      </text>
    </comment>
    <comment ref="K23" authorId="2">
      <text>
        <r>
          <rPr>
            <sz val="10"/>
            <color indexed="81"/>
            <rFont val="Tahoma"/>
            <family val="2"/>
          </rPr>
          <t xml:space="preserve"> ЛокСмета::&lt;Общая стоимость ЭММ по позиции для БИМ до начисления НР и СП&gt;
_____
&lt;Общая стоимость ЗПМ по позиции для БИМ до начисления НР и СП&gt;
</t>
        </r>
      </text>
    </comment>
    <comment ref="L23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ЛокСмета::&lt;Общая стоимость МАТ по позиции для БИМ до начисления НР и СП&gt;</t>
        </r>
      </text>
    </comment>
    <comment ref="M23" authorId="2">
      <text>
        <r>
          <rPr>
            <sz val="10"/>
            <color indexed="81"/>
            <rFont val="Tahoma"/>
            <family val="2"/>
          </rPr>
          <t xml:space="preserve"> ЛокСмета::=&lt;Общая стоимость ОЗП по позиции для БИМ до начисления НР и СП&gt;+&lt;Общая стоимость ЗПМ по позиции для БИМ до начисления НР и СП&gt;</t>
        </r>
      </text>
    </comment>
    <comment ref="N23" authorId="2">
      <text>
        <r>
          <rPr>
            <sz val="8"/>
            <color indexed="81"/>
            <rFont val="Tahoma"/>
            <family val="2"/>
          </rPr>
          <t xml:space="preserve"> ЛокСмета::&lt;Строка задания НР для БИМ&gt;
____
&lt;Строка задания СП для БИМ&gt;</t>
        </r>
      </text>
    </comment>
    <comment ref="O23" authorId="2">
      <text>
        <r>
          <rPr>
            <b/>
            <sz val="8"/>
            <color indexed="81"/>
            <rFont val="Tahoma"/>
            <family val="2"/>
          </rPr>
          <t xml:space="preserve"> ЛокСмета::&lt;Итоговое значение по позиции для БИМ&gt;</t>
        </r>
      </text>
    </comment>
    <comment ref="P23" authorId="5">
      <text>
        <r>
          <rPr>
            <sz val="8"/>
            <color indexed="81"/>
            <rFont val="Tahoma"/>
            <family val="2"/>
            <charset val="204"/>
          </rPr>
          <t xml:space="preserve"> ЛокСмета::&lt;ТЗ по позиции на единицу&gt;
_____
&lt;ТЗМ по позиции на единицу&gt;</t>
        </r>
      </text>
    </comment>
    <comment ref="Q23" authorId="5">
      <text>
        <r>
          <rPr>
            <sz val="8"/>
            <color indexed="81"/>
            <rFont val="Tahoma"/>
            <family val="2"/>
            <charset val="204"/>
          </rPr>
          <t xml:space="preserve"> ЛокСмета::&lt;ТЗ по позиции всего&gt;
_____
&lt;ТЗM по позиции всего&gt;</t>
        </r>
      </text>
    </comment>
    <comment ref="A105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Итоги::&lt;Текстовая часть (итоги)&gt;</t>
        </r>
      </text>
    </comment>
    <comment ref="J105" authorId="6">
      <text>
        <r>
          <rPr>
            <b/>
            <sz val="8"/>
            <color indexed="81"/>
            <rFont val="Tahoma"/>
            <family val="2"/>
            <charset val="204"/>
          </rPr>
          <t xml:space="preserve"> Итоги:: &lt;Прямые затраты (итоги)&gt;
_____
&lt;З/п основных рабочих (итоги)&gt;</t>
        </r>
      </text>
    </comment>
    <comment ref="K105" authorId="6">
      <text>
        <r>
          <rPr>
            <b/>
            <sz val="8"/>
            <color indexed="81"/>
            <rFont val="Tahoma"/>
            <family val="2"/>
            <charset val="204"/>
          </rPr>
          <t xml:space="preserve"> Итоги::&lt;Эксплуатация машин (итоги)&gt;
_____
&lt;З/п машинистов (итоги)&gt;</t>
        </r>
      </text>
    </comment>
    <comment ref="Q105" authorId="5">
      <text>
        <r>
          <rPr>
            <sz val="8"/>
            <color indexed="81"/>
            <rFont val="Tahoma"/>
            <family val="2"/>
            <charset val="204"/>
          </rPr>
          <t xml:space="preserve"> Итоги::&lt;Трудозатраты основных рабочих (итоги)&gt;
&lt;Трудозатраты машинистов (итоги)&gt;</t>
        </r>
      </text>
    </comment>
    <comment ref="A133" authorId="6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Хвост::&lt;подпись 300 атрибут 970 значение&gt; _________________ /&lt;подпись 300 значение&gt;/</t>
        </r>
      </text>
    </comment>
    <comment ref="A135" authorId="6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Хвост::&lt;подпись 310 атрибут 970 значение&gt; _________________ /&lt;подпись 310 значение&gt;/</t>
        </r>
      </text>
    </comment>
  </commentList>
</comments>
</file>

<file path=xl/sharedStrings.xml><?xml version="1.0" encoding="utf-8"?>
<sst xmlns="http://schemas.openxmlformats.org/spreadsheetml/2006/main" count="380" uniqueCount="255">
  <si>
    <t>(наименование работ и затрат, наименование объекта)</t>
  </si>
  <si>
    <t>№ пп</t>
  </si>
  <si>
    <t>Обоснование</t>
  </si>
  <si>
    <t>Наименование</t>
  </si>
  <si>
    <t>ФОТ</t>
  </si>
  <si>
    <t>Всего</t>
  </si>
  <si>
    <t>(наименование стройки)</t>
  </si>
  <si>
    <t>в т.ч. оплата труда</t>
  </si>
  <si>
    <t>оплата труда</t>
  </si>
  <si>
    <t>Экспл. маш.</t>
  </si>
  <si>
    <t>Стоимость единицы в базисных ценах</t>
  </si>
  <si>
    <t>Сметная стоимость</t>
  </si>
  <si>
    <t>Общая стоимость в текущих ценах</t>
  </si>
  <si>
    <t>Обоснование индекса</t>
  </si>
  <si>
    <t>индексы по статьям затрат</t>
  </si>
  <si>
    <t>Стоим СМР в текущих ценах с накладными и сметной прибылью</t>
  </si>
  <si>
    <t>Материалы</t>
  </si>
  <si>
    <t>ТЗ осн.раб.
ТЗ мех.
на единицу</t>
  </si>
  <si>
    <t>ТЗ осн.раб.
ТЗ мех.
всего</t>
  </si>
  <si>
    <t>Нормативные показатели (2001 г.)
в % от ФОТ Ннр/Нсп</t>
  </si>
  <si>
    <t>Количество</t>
  </si>
  <si>
    <t>Единица измерения</t>
  </si>
  <si>
    <t xml:space="preserve">УТВЕРЖДАЮ </t>
  </si>
  <si>
    <t>СОГЛАСОВАНО</t>
  </si>
  <si>
    <t>на Капитальный ремонт входной группы на Гайдара 43 пом.1П,</t>
  </si>
  <si>
    <t>Составил:  _________________ //</t>
  </si>
  <si>
    <t>Раздел 1. капитальный ремонт  бетонного основания</t>
  </si>
  <si>
    <t>ТЕР46-01-001-01      применительно</t>
  </si>
  <si>
    <t>Усиление монолитными железобетонными обоймами: фундамент под входную аллюминиевую группу</t>
  </si>
  <si>
    <t>1 м3</t>
  </si>
  <si>
    <t>1443,58
_____
234,77</t>
  </si>
  <si>
    <t>77,09
_____
3,73</t>
  </si>
  <si>
    <t>3.2.2.13.Май 2023г Индекс за Май 2023г к базе 2001г в редакции 2009, 2014гг ОЗП=38,16; ЭМ=9,06; ЗПМ=38,16; МАТ=9,09</t>
  </si>
  <si>
    <t>79778,37
_____
35835,29</t>
  </si>
  <si>
    <t>2793,74
_____
569,35</t>
  </si>
  <si>
    <t>НР 103%*0,4 от ФОТ
____
СП 59%*0,3 от ФОТ</t>
  </si>
  <si>
    <t>23,5
_____
0,23</t>
  </si>
  <si>
    <t xml:space="preserve">94
_____
 </t>
  </si>
  <si>
    <t>ТССЦ-204-0037</t>
  </si>
  <si>
    <t>Надбавки к ценам заготовок за сборку и сварку каркасов и сеток: плоских, диаметром 12 мм</t>
  </si>
  <si>
    <t>т</t>
  </si>
  <si>
    <t xml:space="preserve">
_____
 </t>
  </si>
  <si>
    <t>ТССЦ-204-0004</t>
  </si>
  <si>
    <t>Горячекатаная арматурная сталь гладкая класса А-I, диаметром: 12 мм</t>
  </si>
  <si>
    <t>ТССЦ-101-2544</t>
  </si>
  <si>
    <t>Сталь угловая: 63х63 мм</t>
  </si>
  <si>
    <t>ТЕР15-04-006-04</t>
  </si>
  <si>
    <t>Покрытие поверхностей грунтовкой глубокого проникновения: за 2 раза ж.б. плита
______________
(Приказ от 04.09.2019 № 507/пр п.6.7.1 При применении сметных норм, включенных в сборники ГЭСН (аналогичные технологическим процессам в новом строительстве, в том числе по возведению новых конструктивных элементов) ОЗП=1,15; ЭМ=1,25 к расх.; ЗПМ=1,25; ТЗ=1,15; ТЗМ=1,25)</t>
  </si>
  <si>
    <t>100 м2 покрытия</t>
  </si>
  <si>
    <t>220,96
_____
216,96</t>
  </si>
  <si>
    <t>3,49
_____
0,2</t>
  </si>
  <si>
    <t>1288,94
_____
1283,32</t>
  </si>
  <si>
    <t>4,89
_____
1,14</t>
  </si>
  <si>
    <t>НР 100%*0,4 от ФОТ
____
СП 49%*0,3 от ФОТ</t>
  </si>
  <si>
    <t>18,768
_____
0,0125</t>
  </si>
  <si>
    <t xml:space="preserve">2,91
_____
 </t>
  </si>
  <si>
    <t>ТССЦ-101-2416</t>
  </si>
  <si>
    <t>Грунтовка: «Бетоконтакт», КНАУФ</t>
  </si>
  <si>
    <t>кг</t>
  </si>
  <si>
    <t>ТЕР11-01-011-08</t>
  </si>
  <si>
    <t>Устройство стяжек: из выравнивающей смеси типа "Ветонит" 5000, толщиной 5 мм
______________
(Приказ от 04.09.2019 № 507/пр п.6.7.1 При применении сметных норм, включенных в сборники ГЭСН (аналогичные технологическим процессам в новом строительстве, в том числе по возведению новых конструктивных элементов) ОЗП=1,15; ЭМ=1,25 к расх.; ЗПМ=1,25; ТЗ=1,15; ТЗМ=1,25)</t>
  </si>
  <si>
    <t>100 м2 стяжки</t>
  </si>
  <si>
    <t>6918,17
_____
444,04</t>
  </si>
  <si>
    <t>28,16
_____
2,26</t>
  </si>
  <si>
    <t>11748,14
_____
2626,55</t>
  </si>
  <si>
    <t>39,5
_____
13,36</t>
  </si>
  <si>
    <t>НР 112%*0,4 от ФОТ
____
СП 65%*0,3 от ФОТ</t>
  </si>
  <si>
    <t>43,3205
_____
0,1625</t>
  </si>
  <si>
    <t xml:space="preserve">6,71
_____
 </t>
  </si>
  <si>
    <t>ТЕР11-01-027-06</t>
  </si>
  <si>
    <t>Устройство покрытий на растворе их сухой смеси с приготовлением раствора в построечных условиях из плиток: гладких неглазурованных керамических для полов одноцветных
______________
(Приказ от 04.09.2019 № 507/пр п.6.7.1 При применении сметных норм, включенных в сборники ГЭСН (аналогичные технологическим процессам в новом строительстве, в том числе по возведению новых конструктивных элементов) ОЗП=1,15; ЭМ=1,25 к расх.; ЗПМ=1,25; ТЗ=1,15; ТЗМ=1,25)</t>
  </si>
  <si>
    <t>11433,81
_____
1447,72</t>
  </si>
  <si>
    <t>203,43
_____
75,59</t>
  </si>
  <si>
    <t>18251,74
_____
6905,82</t>
  </si>
  <si>
    <t>230,4
_____
360,61</t>
  </si>
  <si>
    <t>137,747
_____
5,275</t>
  </si>
  <si>
    <t xml:space="preserve">17,22
_____
 </t>
  </si>
  <si>
    <t>Итого прямые затраты по разделу в базисных ценах</t>
  </si>
  <si>
    <t xml:space="preserve"> 9565,30
_____
1222,51</t>
  </si>
  <si>
    <t>338,69
_____
24,75</t>
  </si>
  <si>
    <t>120,84
1,61</t>
  </si>
  <si>
    <t>Итого прямые затраты по разделу с учетом индексов, в текущих ценах</t>
  </si>
  <si>
    <t xml:space="preserve"> 122476,79
_____
46650,98</t>
  </si>
  <si>
    <t>3068,53
_____
944,46</t>
  </si>
  <si>
    <t>Накладные расходы</t>
  </si>
  <si>
    <t>Сметная прибыль</t>
  </si>
  <si>
    <t>Итоги по разделу 1 капитальный ремонт  бетонного основания :</t>
  </si>
  <si>
    <t xml:space="preserve">  Работы по реконструкции зданий и сооружений: усиление и замена существующих конструкций, возведение отдельных конструктивных элементов</t>
  </si>
  <si>
    <t>94
0,92</t>
  </si>
  <si>
    <t xml:space="preserve">  Бетонные и железобетонные монолитные конструкции и работы в строительстве</t>
  </si>
  <si>
    <t xml:space="preserve">  Отделочные работы</t>
  </si>
  <si>
    <t xml:space="preserve">  Полы</t>
  </si>
  <si>
    <t>23,93
0,69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</si>
  <si>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</si>
  <si>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</si>
  <si>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</si>
  <si>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</si>
  <si>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</si>
  <si>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</si>
  <si>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</si>
  <si>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Итого по разделу 1 капитальный ремонт  бетонного основания</t>
  </si>
  <si>
    <t>Раздел 3. Кровля, фасадная часть Капитальный ремонт основного каркаса кровли(фасадная часть)</t>
  </si>
  <si>
    <t>Работы по демонтажу существующей кровли выполняются хозспособом.</t>
  </si>
  <si>
    <t>ТЕР09-06-024-12</t>
  </si>
  <si>
    <t>Монтаж: каркас кровли
______________
(Приказ от 04.09.2019 № 507/пр п.6.7.1 При применении сметных норм, включенных в сборники ГЭСН (аналогичные технологическим процессам в новом строительстве, в том числе по возведению новых конструктивных элементов) ОЗП=1,15; ЭМ=1,25 к расх.; ЗПМ=1,25; ТЗ=1,15; ТЗМ=1,25)</t>
  </si>
  <si>
    <t>1 т конструкций</t>
  </si>
  <si>
    <t>2155,32
_____
944,81</t>
  </si>
  <si>
    <t>851,41
_____
5,68</t>
  </si>
  <si>
    <t>6716,2
_____
5148,55</t>
  </si>
  <si>
    <t>1101,51
_____
30,91</t>
  </si>
  <si>
    <t>НР 93%*0,4 от ФОТ
____
СП 62%*0,3 от ФОТ</t>
  </si>
  <si>
    <t>81,7305
_____
0,35</t>
  </si>
  <si>
    <t xml:space="preserve">11,67
_____
 </t>
  </si>
  <si>
    <t>ТЕР13-03-004-26</t>
  </si>
  <si>
    <t>Окраска металлических огрунтованных поверхностей: эмалью ПФ-115
______________
(на два раза ПЗ=2 (ОЗП=2; ЭМ=2 к расх.; ЗПМ=2; МАТ=2 к расх.; ТЗ=2; ТЗМ=2);
Приказ от 04.09.2019 № 507/пр п.6.7.1 При применении сметных норм, включенных в сборники ГЭСН (аналогичные технологическим процессам в новом строительстве, в том числе по возведению новых конструктивных элементов) ОЗП=1,15; ЭМ=1,25 к расх.; ЗПМ=1,25; ТЗ=1,15; ТЗМ=1,25)</t>
  </si>
  <si>
    <t>100 м2 окрашиваемой поверхности</t>
  </si>
  <si>
    <t>895,26
_____
96,03</t>
  </si>
  <si>
    <t>16,35
_____
0,3</t>
  </si>
  <si>
    <t>512,12
_____
171,72</t>
  </si>
  <si>
    <t>6,98
_____
0,38</t>
  </si>
  <si>
    <t>НР 94%*0,4 от ФОТ
____
СП 51%*0,3 от ФОТ</t>
  </si>
  <si>
    <t>8,809
_____
0,025</t>
  </si>
  <si>
    <t xml:space="preserve">0,41
_____
 </t>
  </si>
  <si>
    <t>ТССЦ-103-1564</t>
  </si>
  <si>
    <t>Трубы стальные квадратные из стали марки ст1-3сп/пс размером: 40х40 мм, толщина стенки 2 мм</t>
  </si>
  <si>
    <t>ТЕР10-01-022-03      применительно</t>
  </si>
  <si>
    <t>Подшивка  кровли : плитами  древесноволокнистыми твердыми толщиной 5 мм
______________
(Приказ от 04.09.2019 № 507/пр п.6.7.1 При применении сметных норм, включенных в сборники ГЭСН (аналогичные технологическим процессам в новом строительстве, в том числе по возведению новых конструктивных элементов) ОЗП=1,15; ЭМ=1,25 к расх.; ЗПМ=1,25; ТЗ=1,15; ТЗМ=1,25)
______________
826,90 = 1 798,18 - 0,105 x 9 250,31</t>
  </si>
  <si>
    <t>100 м2 потолка</t>
  </si>
  <si>
    <t>948,14
_____
800,98</t>
  </si>
  <si>
    <t>6699,25
_____
6418,89</t>
  </si>
  <si>
    <t>НР 108%*0,4 от ФОТ
____
СП 55%*0,3 от ФОТ</t>
  </si>
  <si>
    <t xml:space="preserve">16,2
_____
 </t>
  </si>
  <si>
    <t>101-0684</t>
  </si>
  <si>
    <t>Плиты ОСВ</t>
  </si>
  <si>
    <t>1000 м2</t>
  </si>
  <si>
    <t>ТЕР12-01-015-03</t>
  </si>
  <si>
    <t>Устройство пароизоляции: прокладочной в один слой - Изоспан
______________
(Приказ от 04.09.2019 № 507/пр п.6.7.1 При применении сметных норм, включенных в сборники ГЭСН (аналогичные технологическим процессам в новом строительстве, в том числе по возведению новых конструктивных элементов) ОЗП=1,15; ЭМ=1,25 к расх.; ЗПМ=1,25; ТЗ=1,15; ТЗМ=1,25)</t>
  </si>
  <si>
    <t>100 м2 изолируемой поверхности</t>
  </si>
  <si>
    <t>1159,15
_____
94,76</t>
  </si>
  <si>
    <t>49,64
_____
2,64</t>
  </si>
  <si>
    <t>2790,87
_____
759,38</t>
  </si>
  <si>
    <t>94,41
_____
20,99</t>
  </si>
  <si>
    <t>НР 109%*0,4 от ФОТ
____
СП 57%*0,3 от ФОТ</t>
  </si>
  <si>
    <t>9,016
_____
0,1625</t>
  </si>
  <si>
    <t xml:space="preserve">1,89
_____
 </t>
  </si>
  <si>
    <t>Подшивка  внутри входной группы под кровлей : плитами  древесноволокнистыми твердыми толщиной 5 мм
______________
(Приказ от 04.09.2019 № 507/пр п.6.7.1 При применении сметных норм, включенных в сборники ГЭСН (аналогичные технологическим процессам в новом строительстве, в том числе по возведению новых конструктивных элементов) ОЗП=1,15; ЭМ=1,25 к расх.; ЗПМ=1,25; ТЗ=1,15; ТЗМ=1,25)
______________
826,90 = 1 798,18 - 0,105 x 9 250,31</t>
  </si>
  <si>
    <t>5678,19
_____
5440,47</t>
  </si>
  <si>
    <t xml:space="preserve">13,74
_____
 </t>
  </si>
  <si>
    <t>ТЕР12-01-007-07</t>
  </si>
  <si>
    <t>Устройство кровель из черепицы: полосной битумной на скатной кровле по сплошной обшивке без  ее устройства
______________
(Приказ от 04.09.2019 № 507/пр п.6.7.1 При применении сметных норм, включенных в сборники ГЭСН (аналогичные технологическим процессам в новом строительстве, в том числе по возведению новых конструктивных элементов) ОЗП=1,15; ЭМ=1,25 к расх.; ЗПМ=1,25; ТЗ=1,15; ТЗМ=1,25)</t>
  </si>
  <si>
    <t>100 м2 кровли</t>
  </si>
  <si>
    <t>25091,22
_____
795,97</t>
  </si>
  <si>
    <t>79,06
_____
6,69</t>
  </si>
  <si>
    <t>52755,22
_____
6378,44</t>
  </si>
  <si>
    <t>150,4
_____
53,42</t>
  </si>
  <si>
    <t>73,025
_____
0,4125</t>
  </si>
  <si>
    <t xml:space="preserve">15,34
_____
 </t>
  </si>
  <si>
    <t>ТЕР12-01-009-01</t>
  </si>
  <si>
    <t>Устройство желобов: настенных
______________
(Приказ от 04.09.2019 № 507/пр п.6.7.1 При применении сметных норм, включенных в сборники ГЭСН (аналогичные технологическим процессам в новом строительстве, в том числе по возведению новых конструктивных элементов) ОЗП=1,15; ЭМ=1,25 к расх.; ЗПМ=1,25; ТЗ=1,15; ТЗМ=1,25)</t>
  </si>
  <si>
    <t>100 м желобов</t>
  </si>
  <si>
    <t>17247,2
_____
998,99</t>
  </si>
  <si>
    <t>544,69
_____
42,75</t>
  </si>
  <si>
    <t>11148,08
_____
2287,31</t>
  </si>
  <si>
    <t>296,08
_____
98,07</t>
  </si>
  <si>
    <t>97,4625
_____
2,6375</t>
  </si>
  <si>
    <t xml:space="preserve">5,85
_____
 </t>
  </si>
  <si>
    <t>ТЕР12-01-009-02</t>
  </si>
  <si>
    <t>Устройство желобов: подвесных
______________
(Приказ от 04.09.2019 № 507/пр п.6.7.1 При применении сметных норм, включенных в сборники ГЭСН (аналогичные технологическим процессам в новом строительстве, в том числе по возведению новых конструктивных элементов) ОЗП=1,15; ЭМ=1,25 к расх.; ЗПМ=1,25; ТЗ=1,15; ТЗМ=1,25)</t>
  </si>
  <si>
    <t>6311,87
_____
370,24</t>
  </si>
  <si>
    <t>42,51
_____
3,24</t>
  </si>
  <si>
    <t>8176,38
_____
1695,45</t>
  </si>
  <si>
    <t>46,21
_____
14,88</t>
  </si>
  <si>
    <t>36,1215
_____
0,2</t>
  </si>
  <si>
    <t xml:space="preserve">4,33
_____
 </t>
  </si>
  <si>
    <t>ТЕР15-01-062-02</t>
  </si>
  <si>
    <t>Наружная облицовка поверхности стен в горизонтальном исполнении по металлическому каркасу (с его устройством): металлосайдингом без пароизоляционного слоя
______________
(Приказ от 04.09.2019 № 507/пр п.6.7.1 При применении сметных норм, включенных в сборники ГЭСН (аналогичные технологическим процессам в новом строительстве, в том числе по возведению новых конструктивных элементов) ОЗП=1,15; ЭМ=1,25 к расх.; ЗПМ=1,25; ТЗ=1,15; ТЗМ=1,25)</t>
  </si>
  <si>
    <t>100 м2 поверхности облицовки</t>
  </si>
  <si>
    <t>9420,34
_____
1346,97</t>
  </si>
  <si>
    <t>310,86
_____
5,88</t>
  </si>
  <si>
    <t>17788,2
_____
7327,48</t>
  </si>
  <si>
    <t>401,54
_____
32,05</t>
  </si>
  <si>
    <t>122,1185
_____
0,3625</t>
  </si>
  <si>
    <t xml:space="preserve">17,41
_____
 </t>
  </si>
  <si>
    <t>ТССЦ-101-3146</t>
  </si>
  <si>
    <t>Сайдинг из оцинкованной стали типа "Брус"</t>
  </si>
  <si>
    <t>м2</t>
  </si>
  <si>
    <t xml:space="preserve"> 11656,02
_____
933,64</t>
  </si>
  <si>
    <t>263,99
_____
6,57</t>
  </si>
  <si>
    <t>86,84
0,4</t>
  </si>
  <si>
    <t xml:space="preserve"> 133086,21
_____
35627,70</t>
  </si>
  <si>
    <t>2391,75
_____
250,71</t>
  </si>
  <si>
    <t xml:space="preserve">  Строительные металлические конструкции</t>
  </si>
  <si>
    <t>11,67
0,05</t>
  </si>
  <si>
    <t xml:space="preserve">  Защита строительных конструкций и оборудования от коррозии</t>
  </si>
  <si>
    <t xml:space="preserve">  Деревянные конструкции</t>
  </si>
  <si>
    <t xml:space="preserve">  Кровли</t>
  </si>
  <si>
    <t>27,41
0,3</t>
  </si>
  <si>
    <t>17,41
0,05</t>
  </si>
  <si>
    <t xml:space="preserve">  Итого по разделу 3 Кровля, фасадная часть Капитальный ремонт основного каркаса кровли(фасадная часть)</t>
  </si>
  <si>
    <t>Раздел 4. Отделка внутри помещения входной группы</t>
  </si>
  <si>
    <t>ТЕР10-06-038-01</t>
  </si>
  <si>
    <t>Облицовка стен по системе «КНАУФ» по одинарному металлическому каркасу из ПН и ПС профилей гипсоволокнистыми листами в один слой (С 665):
______________
(Приказ от 04.09.2019 № 507/пр п.6.7.1 При применении сметных норм, включенных в сборники ГЭСН (аналогичные технологическим процессам в новом строительстве, в том числе по возведению новых конструктивных элементов) ОЗП=1,15; ЭМ=1,25 к расх.; ЗПМ=1,25; ТЗ=1,15; ТЗМ=1,25)</t>
  </si>
  <si>
    <t>100 м2 стен (за вычетом проемов)</t>
  </si>
  <si>
    <t>9162,2
_____
902,52</t>
  </si>
  <si>
    <t>12047,24
_____
3788,52</t>
  </si>
  <si>
    <t xml:space="preserve">9,11
_____
 </t>
  </si>
  <si>
    <t>Покрытие поверхностей грунтовкой глубокого проникновения: за 2 раза стен
______________
(Приказ от 04.09.2019 № 507/пр п.6.7.1 При применении сметных норм, включенных в сборники ГЭСН (аналогичные технологическим процессам в новом строительстве, в том числе по возведению новых конструктивных элементов) ОЗП=1,15; ЭМ=1,25 к расх.; ЗПМ=1,25; ТЗ=1,15; ТЗМ=1,25)</t>
  </si>
  <si>
    <t>914,87
_____
910,88</t>
  </si>
  <si>
    <t>3,44
_____
0,76</t>
  </si>
  <si>
    <t xml:space="preserve">2,06
_____
 </t>
  </si>
  <si>
    <t>Грунтовка:типа  «Бетоконтакт», КНАУФ</t>
  </si>
  <si>
    <t>ТЕР15-01-019-06</t>
  </si>
  <si>
    <t>Гладкая облицовка стен, столбов, пилястр и откосов (без карнизных, плинтусных и угловых плиток) без установки плиток туалетного гарнитура на клее из сухих смесей: по дереву
______________
(Приказ от 04.09.2019 № 507/пр п.6.7.1 При применении сметных норм, включенных в сборники ГЭСН (аналогичные технологическим процессам в новом строительстве, в том числе по возведению новых конструктивных элементов) ОЗП=1,15; ЭМ=1,25 к расх.; ЗПМ=1,25; ТЗ=1,15; ТЗМ=1,25)</t>
  </si>
  <si>
    <t>15927,31
_____
2441,55</t>
  </si>
  <si>
    <t>61,68
_____
36,25</t>
  </si>
  <si>
    <t>23732,81
_____
10248,63</t>
  </si>
  <si>
    <t>61,43
_____
152,26</t>
  </si>
  <si>
    <t>226,6995
_____
2,675</t>
  </si>
  <si>
    <t xml:space="preserve">24,94
_____
 </t>
  </si>
  <si>
    <t xml:space="preserve"> 2818,32
_____
391,72</t>
  </si>
  <si>
    <t>10,25
_____
4,01</t>
  </si>
  <si>
    <t>36,11
0,29</t>
  </si>
  <si>
    <t xml:space="preserve"> 37005,52
_____
14948,03</t>
  </si>
  <si>
    <t>92,87
_____
153,02</t>
  </si>
  <si>
    <t>Итоги по разделу 4 Отделка внутри помещения входной группы :</t>
  </si>
  <si>
    <t>27
0,29</t>
  </si>
  <si>
    <t>Итого прямые затраты по смете в базисных ценах</t>
  </si>
  <si>
    <t xml:space="preserve"> 109738,21
_____
2547,87</t>
  </si>
  <si>
    <t>612,93
_____
35,33</t>
  </si>
  <si>
    <t>243,79
2,3</t>
  </si>
  <si>
    <t>Итого прямые затраты по смете с учетом индексов, в текущих ценах</t>
  </si>
  <si>
    <t xml:space="preserve"> 1071568,52
_____
97226,72</t>
  </si>
  <si>
    <t>5553,15
_____
1348,20</t>
  </si>
  <si>
    <t>Итоги по смете:</t>
  </si>
  <si>
    <t>47,32
0,34</t>
  </si>
  <si>
    <t xml:space="preserve">  Машины и механизмы (ЭМ-ЗПМ)*0,2</t>
  </si>
  <si>
    <t xml:space="preserve">  Накладные расходы НР*0,1712*0,2</t>
  </si>
  <si>
    <t xml:space="preserve">  Сметная прибыль СП*0,15*0,2</t>
  </si>
  <si>
    <t xml:space="preserve">  ВСЕГО по смете</t>
  </si>
  <si>
    <t xml:space="preserve">Итого стоимость работ Подрядчика  без учета стоимости давальческого сырья составит </t>
  </si>
  <si>
    <t>Проверил:  _________________ /Г.В. Запорожец/</t>
  </si>
  <si>
    <t>Приложение №_____________ к договору №________________________________</t>
  </si>
  <si>
    <t>Генеральный директор ООО "ОЭСК"</t>
  </si>
  <si>
    <t>Индивидуальный предприниматель</t>
  </si>
  <si>
    <t>_________________ /А.А. Фомичев/</t>
  </si>
  <si>
    <t>_________________ /Х.М. Хузин /</t>
  </si>
  <si>
    <t>"___" __________ 2023г.</t>
  </si>
  <si>
    <t>163 447,82руб.</t>
  </si>
  <si>
    <t>Составлен в базисных и текущих ценах по состоянию на                          2023 г.</t>
  </si>
  <si>
    <t>Кемеровская область- Кузбасс, г. Прокопьевск, ул. Гайдара, дом 43, пом. 1п</t>
  </si>
  <si>
    <t>Основание:  дефектная ведомость.Работы выполняются из сырья на Давальческой основе.</t>
  </si>
  <si>
    <t>ЛОКАЛЬНЫЙ  СМЕТНЫЙ  РАСЧЕТ№1/07.2023</t>
  </si>
  <si>
    <t>Разборка существующего ж.б основания выполяется хозспособом.</t>
  </si>
  <si>
    <t>Итоги по разделу 2 Кровля, фасадная часть Капитальный ремонт основного каркаса кровли(фасадная часть) :</t>
  </si>
  <si>
    <t xml:space="preserve">  Итого по разделу 3 Отделка внутри помещения входной группы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</si>
</sst>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81"/>
      <name val="Tahoma"/>
      <family val="2"/>
      <charset val="204"/>
    </font>
    <font>
      <b/>
      <sz val="10"/>
      <color indexed="81"/>
      <name val="Tahoma"/>
      <family val="2"/>
      <charset val="204"/>
    </font>
    <font>
      <sz val="10"/>
      <color indexed="81"/>
      <name val="Tahoma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8"/>
      <name val="Arial"/>
      <family val="2"/>
      <charset val="204"/>
    </font>
    <font>
      <i/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 Cyr"/>
      <charset val="204"/>
    </font>
    <font>
      <i/>
      <sz val="9"/>
      <name val="Arial"/>
      <family val="2"/>
      <charset val="204"/>
    </font>
    <font>
      <i/>
      <sz val="10"/>
      <name val="Arial Cyr"/>
      <charset val="204"/>
    </font>
    <font>
      <b/>
      <sz val="10"/>
      <name val="Times New Roman"/>
      <family val="1"/>
      <charset val="204"/>
    </font>
    <font>
      <sz val="9"/>
      <color theme="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8">
    <xf numFmtId="0" fontId="0" fillId="0" borderId="0" applyProtection="0"/>
    <xf numFmtId="0" fontId="2" fillId="0" borderId="1">
      <alignment horizontal="center"/>
    </xf>
    <xf numFmtId="0" fontId="1" fillId="0" borderId="0">
      <alignment vertical="top"/>
    </xf>
    <xf numFmtId="0" fontId="2" fillId="0" borderId="1">
      <alignment horizontal="center"/>
    </xf>
    <xf numFmtId="0" fontId="2" fillId="0" borderId="0">
      <alignment vertical="top"/>
    </xf>
    <xf numFmtId="0" fontId="2" fillId="0" borderId="0">
      <alignment horizontal="right" vertical="top" wrapText="1"/>
    </xf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1" applyFill="0" applyProtection="0">
      <alignment horizontal="center"/>
    </xf>
    <xf numFmtId="0" fontId="1" fillId="0" borderId="0">
      <alignment vertical="top"/>
    </xf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1" fillId="0" borderId="0"/>
    <xf numFmtId="0" fontId="2" fillId="0" borderId="1">
      <alignment horizontal="center"/>
    </xf>
    <xf numFmtId="0" fontId="2" fillId="0" borderId="0">
      <alignment horizontal="left" vertical="top"/>
    </xf>
    <xf numFmtId="0" fontId="2" fillId="0" borderId="0" applyBorder="0">
      <alignment horizontal="left" vertical="top"/>
    </xf>
    <xf numFmtId="0" fontId="2" fillId="0" borderId="0"/>
  </cellStyleXfs>
  <cellXfs count="104">
    <xf numFmtId="0" fontId="0" fillId="0" borderId="0" xfId="0"/>
    <xf numFmtId="0" fontId="10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 wrapText="1"/>
    </xf>
    <xf numFmtId="0" fontId="10" fillId="0" borderId="0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top"/>
    </xf>
    <xf numFmtId="0" fontId="10" fillId="0" borderId="2" xfId="18" applyFont="1" applyBorder="1" applyAlignment="1">
      <alignment horizontal="center" vertical="center" wrapText="1"/>
    </xf>
    <xf numFmtId="0" fontId="10" fillId="0" borderId="3" xfId="18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" xfId="18" applyFont="1" applyBorder="1" applyAlignment="1">
      <alignment horizontal="center" vertical="center" wrapText="1"/>
    </xf>
    <xf numFmtId="0" fontId="10" fillId="0" borderId="0" xfId="0" applyFont="1"/>
    <xf numFmtId="0" fontId="10" fillId="0" borderId="0" xfId="0" applyFont="1" applyBorder="1"/>
    <xf numFmtId="0" fontId="10" fillId="0" borderId="0" xfId="0" applyFont="1" applyAlignment="1">
      <alignment horizontal="right" vertical="top"/>
    </xf>
    <xf numFmtId="0" fontId="10" fillId="0" borderId="0" xfId="14" applyFont="1" applyBorder="1">
      <alignment horizontal="center"/>
    </xf>
    <xf numFmtId="0" fontId="10" fillId="0" borderId="0" xfId="5" applyFont="1">
      <alignment horizontal="right" vertical="top" wrapText="1"/>
    </xf>
    <xf numFmtId="0" fontId="10" fillId="0" borderId="0" xfId="25" applyFont="1">
      <alignment horizontal="left" vertical="top"/>
    </xf>
    <xf numFmtId="0" fontId="10" fillId="0" borderId="0" xfId="26" applyFont="1">
      <alignment horizontal="left" vertical="top"/>
    </xf>
    <xf numFmtId="0" fontId="12" fillId="0" borderId="0" xfId="0" applyFont="1"/>
    <xf numFmtId="49" fontId="11" fillId="0" borderId="0" xfId="0" applyNumberFormat="1" applyFont="1" applyAlignment="1">
      <alignment horizontal="center" vertical="top"/>
    </xf>
    <xf numFmtId="49" fontId="11" fillId="0" borderId="0" xfId="0" applyNumberFormat="1" applyFont="1" applyAlignment="1">
      <alignment horizontal="left" vertical="top"/>
    </xf>
    <xf numFmtId="0" fontId="11" fillId="0" borderId="0" xfId="0" applyFont="1"/>
    <xf numFmtId="0" fontId="12" fillId="0" borderId="0" xfId="0" applyFont="1" applyAlignment="1">
      <alignment horizontal="left"/>
    </xf>
    <xf numFmtId="0" fontId="11" fillId="0" borderId="0" xfId="0" applyFont="1" applyBorder="1"/>
    <xf numFmtId="0" fontId="11" fillId="0" borderId="0" xfId="24" applyFont="1" applyBorder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 vertical="top"/>
    </xf>
    <xf numFmtId="0" fontId="14" fillId="0" borderId="0" xfId="0" applyFont="1" applyAlignment="1">
      <alignment horizontal="center" vertical="top"/>
    </xf>
    <xf numFmtId="49" fontId="11" fillId="0" borderId="0" xfId="0" applyNumberFormat="1" applyFont="1" applyAlignment="1">
      <alignment horizontal="left" vertical="top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right" vertical="top"/>
    </xf>
    <xf numFmtId="0" fontId="11" fillId="0" borderId="0" xfId="5" applyFont="1" applyAlignment="1">
      <alignment horizontal="right" vertical="top"/>
    </xf>
    <xf numFmtId="0" fontId="10" fillId="0" borderId="4" xfId="14" applyFont="1" applyBorder="1">
      <alignment horizontal="center"/>
    </xf>
    <xf numFmtId="0" fontId="2" fillId="0" borderId="0" xfId="24" applyBorder="1" applyAlignment="1">
      <alignment horizontal="left"/>
    </xf>
    <xf numFmtId="49" fontId="10" fillId="0" borderId="1" xfId="0" applyNumberFormat="1" applyFont="1" applyBorder="1" applyAlignment="1">
      <alignment horizontal="right" vertical="top" wrapText="1"/>
    </xf>
    <xf numFmtId="49" fontId="10" fillId="0" borderId="1" xfId="0" applyNumberFormat="1" applyFont="1" applyBorder="1" applyAlignment="1">
      <alignment horizontal="left" vertical="top" wrapText="1"/>
    </xf>
    <xf numFmtId="2" fontId="10" fillId="0" borderId="1" xfId="0" applyNumberFormat="1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center" vertical="top" wrapText="1"/>
    </xf>
    <xf numFmtId="0" fontId="10" fillId="0" borderId="1" xfId="0" applyNumberFormat="1" applyFont="1" applyBorder="1" applyAlignment="1">
      <alignment horizontal="right" vertical="top" wrapText="1"/>
    </xf>
    <xf numFmtId="2" fontId="10" fillId="0" borderId="1" xfId="0" applyNumberFormat="1" applyFont="1" applyBorder="1" applyAlignment="1">
      <alignment horizontal="right" vertical="top" wrapText="1"/>
    </xf>
    <xf numFmtId="2" fontId="10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right" vertical="top" wrapText="1"/>
    </xf>
    <xf numFmtId="49" fontId="10" fillId="0" borderId="4" xfId="0" applyNumberFormat="1" applyFont="1" applyBorder="1" applyAlignment="1">
      <alignment horizontal="right" vertical="top" wrapText="1"/>
    </xf>
    <xf numFmtId="49" fontId="10" fillId="0" borderId="4" xfId="0" applyNumberFormat="1" applyFont="1" applyBorder="1" applyAlignment="1">
      <alignment horizontal="left" vertical="top" wrapText="1"/>
    </xf>
    <xf numFmtId="2" fontId="10" fillId="0" borderId="4" xfId="0" applyNumberFormat="1" applyFont="1" applyBorder="1" applyAlignment="1">
      <alignment horizontal="left" vertical="top" wrapText="1"/>
    </xf>
    <xf numFmtId="49" fontId="10" fillId="0" borderId="4" xfId="0" applyNumberFormat="1" applyFont="1" applyBorder="1" applyAlignment="1">
      <alignment horizontal="center" vertical="top" wrapText="1"/>
    </xf>
    <xf numFmtId="0" fontId="10" fillId="0" borderId="4" xfId="0" applyNumberFormat="1" applyFont="1" applyBorder="1" applyAlignment="1">
      <alignment horizontal="right" vertical="top" wrapText="1"/>
    </xf>
    <xf numFmtId="2" fontId="10" fillId="0" borderId="4" xfId="0" applyNumberFormat="1" applyFont="1" applyBorder="1" applyAlignment="1">
      <alignment horizontal="right" vertical="top" wrapText="1"/>
    </xf>
    <xf numFmtId="2" fontId="10" fillId="0" borderId="4" xfId="0" applyNumberFormat="1" applyFont="1" applyBorder="1" applyAlignment="1">
      <alignment horizontal="center" vertical="top" wrapText="1"/>
    </xf>
    <xf numFmtId="0" fontId="10" fillId="0" borderId="4" xfId="0" applyFont="1" applyBorder="1" applyAlignment="1">
      <alignment horizontal="right" vertical="top" wrapText="1"/>
    </xf>
    <xf numFmtId="2" fontId="16" fillId="0" borderId="1" xfId="0" applyNumberFormat="1" applyFont="1" applyBorder="1" applyAlignment="1">
      <alignment horizontal="right" vertical="top" wrapText="1"/>
    </xf>
    <xf numFmtId="2" fontId="16" fillId="0" borderId="1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right" vertical="top" wrapText="1"/>
    </xf>
    <xf numFmtId="2" fontId="16" fillId="0" borderId="4" xfId="0" applyNumberFormat="1" applyFont="1" applyBorder="1" applyAlignment="1">
      <alignment horizontal="right" vertical="top" wrapText="1"/>
    </xf>
    <xf numFmtId="2" fontId="16" fillId="0" borderId="4" xfId="0" applyNumberFormat="1" applyFont="1" applyBorder="1" applyAlignment="1">
      <alignment horizontal="center" vertical="top" wrapText="1"/>
    </xf>
    <xf numFmtId="0" fontId="16" fillId="0" borderId="4" xfId="0" applyFont="1" applyBorder="1" applyAlignment="1">
      <alignment horizontal="right" vertical="top" wrapText="1"/>
    </xf>
    <xf numFmtId="0" fontId="16" fillId="0" borderId="0" xfId="5" applyFont="1" applyBorder="1">
      <alignment horizontal="right" vertical="top" wrapText="1"/>
    </xf>
    <xf numFmtId="0" fontId="16" fillId="0" borderId="0" xfId="0" applyFont="1" applyBorder="1"/>
    <xf numFmtId="0" fontId="20" fillId="0" borderId="0" xfId="5" applyFont="1" applyBorder="1">
      <alignment horizontal="right" vertical="top" wrapText="1"/>
    </xf>
    <xf numFmtId="0" fontId="10" fillId="0" borderId="1" xfId="5" applyFont="1" applyBorder="1">
      <alignment horizontal="right" vertical="top" wrapText="1"/>
    </xf>
    <xf numFmtId="0" fontId="10" fillId="0" borderId="1" xfId="0" applyFont="1" applyBorder="1"/>
    <xf numFmtId="0" fontId="2" fillId="0" borderId="1" xfId="5" applyFont="1" applyBorder="1">
      <alignment horizontal="right" vertical="top" wrapText="1"/>
    </xf>
    <xf numFmtId="0" fontId="16" fillId="0" borderId="1" xfId="5" applyFont="1" applyBorder="1">
      <alignment horizontal="right" vertical="top" wrapText="1"/>
    </xf>
    <xf numFmtId="0" fontId="16" fillId="0" borderId="1" xfId="0" applyFont="1" applyBorder="1"/>
    <xf numFmtId="0" fontId="20" fillId="0" borderId="1" xfId="5" applyFont="1" applyBorder="1">
      <alignment horizontal="right" vertical="top" wrapText="1"/>
    </xf>
    <xf numFmtId="0" fontId="16" fillId="0" borderId="0" xfId="5" applyFont="1" applyBorder="1" applyAlignment="1">
      <alignment horizontal="left" vertical="top" wrapText="1"/>
    </xf>
    <xf numFmtId="0" fontId="17" fillId="0" borderId="0" xfId="0" applyFont="1" applyBorder="1" applyAlignment="1">
      <alignment horizontal="left" vertical="top" wrapText="1"/>
    </xf>
    <xf numFmtId="0" fontId="21" fillId="0" borderId="1" xfId="5" applyFont="1" applyBorder="1">
      <alignment horizontal="right" vertical="top" wrapText="1"/>
    </xf>
    <xf numFmtId="4" fontId="16" fillId="0" borderId="1" xfId="5" applyNumberFormat="1" applyFont="1" applyBorder="1">
      <alignment horizontal="right" vertical="top" wrapText="1"/>
    </xf>
    <xf numFmtId="0" fontId="10" fillId="0" borderId="1" xfId="5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16" fillId="0" borderId="1" xfId="5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16" fillId="0" borderId="2" xfId="5" applyFont="1" applyBorder="1" applyAlignment="1">
      <alignment horizontal="center" vertical="top" wrapText="1"/>
    </xf>
    <xf numFmtId="0" fontId="16" fillId="0" borderId="6" xfId="5" applyFont="1" applyBorder="1" applyAlignment="1">
      <alignment horizontal="center" vertical="top" wrapText="1"/>
    </xf>
    <xf numFmtId="0" fontId="16" fillId="0" borderId="7" xfId="5" applyFont="1" applyBorder="1" applyAlignment="1">
      <alignment horizontal="center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7" xfId="0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left" vertical="top" wrapText="1"/>
    </xf>
    <xf numFmtId="49" fontId="16" fillId="0" borderId="4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49" fontId="16" fillId="0" borderId="1" xfId="0" applyNumberFormat="1" applyFont="1" applyBorder="1" applyAlignment="1">
      <alignment horizontal="left" vertical="top" wrapText="1"/>
    </xf>
    <xf numFmtId="49" fontId="12" fillId="0" borderId="1" xfId="0" applyNumberFormat="1" applyFont="1" applyBorder="1" applyAlignment="1">
      <alignment horizontal="left" vertical="top" wrapText="1"/>
    </xf>
    <xf numFmtId="49" fontId="18" fillId="0" borderId="1" xfId="0" applyNumberFormat="1" applyFont="1" applyBorder="1" applyAlignment="1">
      <alignment horizontal="left" vertical="top" wrapText="1"/>
    </xf>
    <xf numFmtId="0" fontId="19" fillId="0" borderId="1" xfId="0" applyFont="1" applyBorder="1" applyAlignment="1">
      <alignment horizontal="left" vertical="top" wrapText="1"/>
    </xf>
    <xf numFmtId="0" fontId="13" fillId="0" borderId="0" xfId="0" applyFont="1" applyBorder="1" applyAlignment="1">
      <alignment horizontal="center" vertical="top" wrapText="1"/>
    </xf>
    <xf numFmtId="0" fontId="14" fillId="0" borderId="0" xfId="0" applyFont="1" applyBorder="1" applyAlignment="1">
      <alignment horizontal="center" vertical="top" wrapText="1"/>
    </xf>
    <xf numFmtId="0" fontId="11" fillId="0" borderId="8" xfId="24" applyFont="1" applyBorder="1" applyAlignment="1">
      <alignment horizont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/>
    <xf numFmtId="0" fontId="10" fillId="0" borderId="3" xfId="0" applyFont="1" applyBorder="1"/>
    <xf numFmtId="0" fontId="10" fillId="0" borderId="2" xfId="18" applyFont="1" applyBorder="1" applyAlignment="1">
      <alignment horizontal="center" vertical="center" wrapText="1"/>
    </xf>
    <xf numFmtId="0" fontId="10" fillId="0" borderId="6" xfId="18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5" xfId="18" applyFont="1" applyBorder="1" applyAlignment="1">
      <alignment horizontal="center" vertical="center" wrapText="1"/>
    </xf>
    <xf numFmtId="2" fontId="11" fillId="0" borderId="0" xfId="11" applyNumberFormat="1" applyFont="1" applyAlignment="1">
      <alignment horizontal="right" vertical="top"/>
    </xf>
    <xf numFmtId="0" fontId="11" fillId="0" borderId="0" xfId="0" applyFont="1" applyAlignment="1">
      <alignment horizontal="left"/>
    </xf>
    <xf numFmtId="0" fontId="15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top"/>
    </xf>
    <xf numFmtId="0" fontId="13" fillId="0" borderId="0" xfId="0" applyFont="1" applyBorder="1" applyAlignment="1">
      <alignment horizontal="center" vertical="top"/>
    </xf>
    <xf numFmtId="0" fontId="10" fillId="0" borderId="5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18" applyFont="1" applyBorder="1" applyAlignment="1">
      <alignment horizontal="center" vertical="center" wrapText="1"/>
    </xf>
  </cellXfs>
  <cellStyles count="28"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БИМ" xfId="7"/>
    <cellStyle name="ИтогоАктРесМет" xfId="8"/>
    <cellStyle name="ИтогоАктТекЦ" xfId="9"/>
    <cellStyle name="ИтогоБазЦ" xfId="10"/>
    <cellStyle name="ИтогоБИМ" xfId="11"/>
    <cellStyle name="ИтогоРесМет" xfId="12"/>
    <cellStyle name="ИтогоТекЦ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_Мои данные" xfId="18"/>
    <cellStyle name="Параметр" xfId="19"/>
    <cellStyle name="ПеременныеСметы" xfId="20"/>
    <cellStyle name="РесСмета" xfId="21"/>
    <cellStyle name="СводкаСтоимРаб" xfId="22"/>
    <cellStyle name="СводРасч" xfId="23"/>
    <cellStyle name="Титул" xfId="24"/>
    <cellStyle name="Хвост" xfId="25"/>
    <cellStyle name="Хвост_Переменные и константы" xfId="26"/>
    <cellStyle name="Экспертиза" xf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Q135"/>
  <sheetViews>
    <sheetView showGridLines="0" tabSelected="1" topLeftCell="A94" zoomScale="92" zoomScaleNormal="100" zoomScaleSheetLayoutView="100" workbookViewId="0">
      <selection activeCell="A104" sqref="A104:I104"/>
    </sheetView>
  </sheetViews>
  <sheetFormatPr defaultRowHeight="12" x14ac:dyDescent="0.2"/>
  <cols>
    <col min="1" max="1" width="3.85546875" style="10" customWidth="1"/>
    <col min="2" max="2" width="18.140625" style="10" customWidth="1"/>
    <col min="3" max="3" width="37.42578125" style="10" customWidth="1"/>
    <col min="4" max="8" width="10.7109375" style="10" customWidth="1"/>
    <col min="9" max="9" width="22.28515625" style="10" customWidth="1"/>
    <col min="10" max="13" width="10.7109375" style="10" customWidth="1"/>
    <col min="14" max="17" width="10.7109375" style="11" customWidth="1"/>
    <col min="18" max="16384" width="9.140625" style="11"/>
  </cols>
  <sheetData>
    <row r="1" spans="1:17" x14ac:dyDescent="0.2">
      <c r="B1" s="10" t="s">
        <v>241</v>
      </c>
    </row>
    <row r="2" spans="1:17" s="22" customFormat="1" ht="12.75" x14ac:dyDescent="0.2">
      <c r="A2" s="17" t="s">
        <v>22</v>
      </c>
      <c r="B2" s="18"/>
      <c r="C2" s="19"/>
      <c r="D2" s="20"/>
      <c r="E2" s="20"/>
      <c r="F2" s="20"/>
      <c r="G2" s="20"/>
      <c r="H2" s="20"/>
      <c r="I2" s="20"/>
      <c r="J2" s="20"/>
      <c r="K2" s="20"/>
      <c r="M2" s="20"/>
      <c r="N2" s="20"/>
      <c r="O2" s="21" t="s">
        <v>23</v>
      </c>
    </row>
    <row r="3" spans="1:17" s="22" customFormat="1" ht="12.75" x14ac:dyDescent="0.2">
      <c r="A3" s="32" t="s">
        <v>242</v>
      </c>
      <c r="D3" s="20"/>
      <c r="E3" s="20"/>
      <c r="F3" s="20"/>
      <c r="G3" s="20"/>
      <c r="H3" s="20"/>
      <c r="I3" s="20"/>
      <c r="J3" s="20"/>
      <c r="K3" s="20"/>
      <c r="M3" s="20"/>
      <c r="N3" s="20"/>
      <c r="O3" s="32" t="s">
        <v>243</v>
      </c>
      <c r="P3" s="18"/>
      <c r="Q3" s="19"/>
    </row>
    <row r="4" spans="1:17" s="22" customFormat="1" ht="12.75" x14ac:dyDescent="0.2">
      <c r="A4" s="32" t="s">
        <v>244</v>
      </c>
      <c r="D4" s="20"/>
      <c r="E4" s="20"/>
      <c r="F4" s="20"/>
      <c r="G4" s="20"/>
      <c r="H4" s="20"/>
      <c r="I4" s="20"/>
      <c r="J4" s="20"/>
      <c r="K4" s="20"/>
      <c r="M4" s="20"/>
      <c r="N4" s="20"/>
      <c r="O4" s="32" t="s">
        <v>245</v>
      </c>
      <c r="P4" s="18"/>
      <c r="Q4" s="19"/>
    </row>
    <row r="5" spans="1:17" s="22" customFormat="1" ht="12.75" x14ac:dyDescent="0.2">
      <c r="A5" s="20" t="s">
        <v>246</v>
      </c>
      <c r="B5" s="18"/>
      <c r="C5" s="19"/>
      <c r="D5" s="20"/>
      <c r="E5" s="20"/>
      <c r="F5" s="20"/>
      <c r="G5" s="20"/>
      <c r="H5" s="20"/>
      <c r="I5" s="20"/>
      <c r="J5" s="20"/>
      <c r="K5" s="20"/>
      <c r="M5" s="20"/>
      <c r="N5" s="20"/>
      <c r="O5" s="24" t="s">
        <v>246</v>
      </c>
    </row>
    <row r="6" spans="1:17" s="22" customFormat="1" ht="12.75" x14ac:dyDescent="0.2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</row>
    <row r="7" spans="1:17" s="22" customFormat="1" ht="12.75" x14ac:dyDescent="0.2">
      <c r="A7" s="20"/>
      <c r="B7" s="18"/>
      <c r="C7" s="19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</row>
    <row r="8" spans="1:17" s="22" customFormat="1" ht="12.75" x14ac:dyDescent="0.2">
      <c r="A8" s="86" t="s">
        <v>249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</row>
    <row r="9" spans="1:17" s="22" customFormat="1" ht="12.75" customHeight="1" x14ac:dyDescent="0.2">
      <c r="A9" s="84" t="s">
        <v>6</v>
      </c>
      <c r="B9" s="84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</row>
    <row r="10" spans="1:17" s="22" customFormat="1" ht="12.75" x14ac:dyDescent="0.2">
      <c r="A10" s="85"/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</row>
    <row r="11" spans="1:17" s="22" customFormat="1" ht="15.75" customHeight="1" x14ac:dyDescent="0.2">
      <c r="A11" s="98" t="s">
        <v>251</v>
      </c>
      <c r="B11" s="98"/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</row>
    <row r="12" spans="1:17" s="22" customFormat="1" ht="12.75" x14ac:dyDescent="0.2">
      <c r="A12" s="99"/>
      <c r="B12" s="99"/>
      <c r="C12" s="99"/>
      <c r="D12" s="99"/>
      <c r="E12" s="99"/>
      <c r="F12" s="99"/>
      <c r="G12" s="99"/>
      <c r="H12" s="99"/>
      <c r="I12" s="99"/>
      <c r="J12" s="99"/>
      <c r="K12" s="99"/>
      <c r="L12" s="99"/>
      <c r="M12" s="99"/>
      <c r="N12" s="99"/>
      <c r="O12" s="99"/>
      <c r="P12" s="99"/>
      <c r="Q12" s="99"/>
    </row>
    <row r="13" spans="1:17" s="22" customFormat="1" ht="12.75" x14ac:dyDescent="0.2">
      <c r="A13" s="86" t="s">
        <v>24</v>
      </c>
      <c r="B13" s="86"/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  <c r="P13" s="86"/>
      <c r="Q13" s="86"/>
    </row>
    <row r="14" spans="1:17" s="22" customFormat="1" ht="12.75" x14ac:dyDescent="0.2">
      <c r="A14" s="100" t="s">
        <v>0</v>
      </c>
      <c r="B14" s="100"/>
      <c r="C14" s="100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</row>
    <row r="15" spans="1:17" s="22" customFormat="1" ht="12.75" x14ac:dyDescent="0.2">
      <c r="A15" s="26"/>
      <c r="B15" s="18"/>
      <c r="C15" s="27"/>
      <c r="D15" s="28"/>
      <c r="E15" s="20"/>
      <c r="F15" s="29"/>
      <c r="G15" s="29"/>
      <c r="H15" s="29"/>
      <c r="I15" s="29"/>
      <c r="J15" s="29"/>
      <c r="K15" s="29"/>
      <c r="L15" s="29"/>
      <c r="M15" s="29"/>
      <c r="N15" s="29"/>
    </row>
    <row r="16" spans="1:17" s="22" customFormat="1" ht="12.75" x14ac:dyDescent="0.2">
      <c r="A16" s="25"/>
      <c r="B16" s="18"/>
      <c r="C16" s="19" t="s">
        <v>250</v>
      </c>
      <c r="D16" s="23"/>
      <c r="E16" s="25"/>
      <c r="F16" s="29"/>
      <c r="G16" s="29"/>
      <c r="H16" s="29"/>
      <c r="I16" s="24"/>
      <c r="J16" s="24"/>
      <c r="K16" s="29"/>
      <c r="L16" s="29"/>
      <c r="M16" s="29"/>
      <c r="N16" s="29"/>
    </row>
    <row r="17" spans="1:17" s="22" customFormat="1" ht="12.75" x14ac:dyDescent="0.2">
      <c r="A17" s="25"/>
      <c r="B17" s="18"/>
      <c r="C17" s="19" t="s">
        <v>11</v>
      </c>
      <c r="D17" s="96" t="s">
        <v>247</v>
      </c>
      <c r="E17" s="96"/>
      <c r="F17" s="30"/>
      <c r="G17" s="30"/>
      <c r="H17" s="30"/>
      <c r="I17" s="30"/>
      <c r="J17" s="24"/>
      <c r="K17" s="29"/>
      <c r="L17" s="29"/>
      <c r="M17" s="29"/>
      <c r="N17" s="29"/>
    </row>
    <row r="18" spans="1:17" s="22" customFormat="1" ht="12.75" x14ac:dyDescent="0.2">
      <c r="A18" s="25"/>
      <c r="B18" s="18"/>
      <c r="C18" s="97" t="s">
        <v>248</v>
      </c>
      <c r="D18" s="97"/>
      <c r="E18" s="97"/>
      <c r="F18" s="97"/>
      <c r="G18" s="97"/>
      <c r="H18" s="97"/>
      <c r="I18" s="97"/>
      <c r="J18" s="97"/>
      <c r="K18" s="29"/>
      <c r="L18" s="29"/>
      <c r="M18" s="29"/>
      <c r="N18" s="29"/>
    </row>
    <row r="19" spans="1:17" x14ac:dyDescent="0.2">
      <c r="A19" s="1"/>
      <c r="B19" s="5"/>
      <c r="C19" s="4"/>
      <c r="D19" s="2"/>
      <c r="E19" s="1"/>
      <c r="F19" s="12"/>
      <c r="G19" s="12"/>
      <c r="H19" s="12"/>
      <c r="I19" s="12"/>
      <c r="J19" s="12"/>
      <c r="K19" s="12"/>
      <c r="L19" s="12"/>
      <c r="M19" s="12"/>
    </row>
    <row r="20" spans="1:17" ht="26.25" customHeight="1" x14ac:dyDescent="0.2">
      <c r="A20" s="87" t="s">
        <v>1</v>
      </c>
      <c r="B20" s="87" t="s">
        <v>2</v>
      </c>
      <c r="C20" s="87" t="s">
        <v>3</v>
      </c>
      <c r="D20" s="87" t="s">
        <v>21</v>
      </c>
      <c r="E20" s="87" t="s">
        <v>20</v>
      </c>
      <c r="F20" s="92" t="s">
        <v>10</v>
      </c>
      <c r="G20" s="93"/>
      <c r="H20" s="94"/>
      <c r="I20" s="87" t="s">
        <v>13</v>
      </c>
      <c r="J20" s="92" t="s">
        <v>12</v>
      </c>
      <c r="K20" s="93"/>
      <c r="L20" s="94"/>
      <c r="M20" s="87" t="s">
        <v>4</v>
      </c>
      <c r="N20" s="87" t="s">
        <v>19</v>
      </c>
      <c r="O20" s="87" t="s">
        <v>15</v>
      </c>
      <c r="P20" s="87" t="s">
        <v>17</v>
      </c>
      <c r="Q20" s="87" t="s">
        <v>18</v>
      </c>
    </row>
    <row r="21" spans="1:17" ht="24" x14ac:dyDescent="0.2">
      <c r="A21" s="101"/>
      <c r="B21" s="101"/>
      <c r="C21" s="88"/>
      <c r="D21" s="88"/>
      <c r="E21" s="101"/>
      <c r="F21" s="7" t="s">
        <v>5</v>
      </c>
      <c r="G21" s="7" t="s">
        <v>9</v>
      </c>
      <c r="H21" s="103" t="s">
        <v>16</v>
      </c>
      <c r="I21" s="89"/>
      <c r="J21" s="7" t="s">
        <v>5</v>
      </c>
      <c r="K21" s="7" t="s">
        <v>9</v>
      </c>
      <c r="L21" s="95" t="s">
        <v>16</v>
      </c>
      <c r="M21" s="88"/>
      <c r="N21" s="90"/>
      <c r="O21" s="88"/>
      <c r="P21" s="88"/>
      <c r="Q21" s="88"/>
    </row>
    <row r="22" spans="1:17" ht="42.75" customHeight="1" x14ac:dyDescent="0.2">
      <c r="A22" s="102"/>
      <c r="B22" s="102"/>
      <c r="C22" s="89"/>
      <c r="D22" s="89"/>
      <c r="E22" s="102"/>
      <c r="F22" s="9" t="s">
        <v>8</v>
      </c>
      <c r="G22" s="6" t="s">
        <v>7</v>
      </c>
      <c r="H22" s="89"/>
      <c r="I22" s="8" t="s">
        <v>14</v>
      </c>
      <c r="J22" s="9" t="s">
        <v>8</v>
      </c>
      <c r="K22" s="6" t="s">
        <v>7</v>
      </c>
      <c r="L22" s="89"/>
      <c r="M22" s="89"/>
      <c r="N22" s="91"/>
      <c r="O22" s="89"/>
      <c r="P22" s="89"/>
      <c r="Q22" s="89"/>
    </row>
    <row r="23" spans="1:17" s="13" customFormat="1" x14ac:dyDescent="0.2">
      <c r="A23" s="31">
        <v>1</v>
      </c>
      <c r="B23" s="31">
        <v>2</v>
      </c>
      <c r="C23" s="31">
        <v>3</v>
      </c>
      <c r="D23" s="31">
        <v>4</v>
      </c>
      <c r="E23" s="31">
        <v>5</v>
      </c>
      <c r="F23" s="31">
        <v>6</v>
      </c>
      <c r="G23" s="31">
        <v>7</v>
      </c>
      <c r="H23" s="31">
        <v>8</v>
      </c>
      <c r="I23" s="31">
        <v>9</v>
      </c>
      <c r="J23" s="31">
        <v>10</v>
      </c>
      <c r="K23" s="31">
        <v>11</v>
      </c>
      <c r="L23" s="31">
        <v>12</v>
      </c>
      <c r="M23" s="31">
        <v>13</v>
      </c>
      <c r="N23" s="31">
        <v>14</v>
      </c>
      <c r="O23" s="31">
        <v>15</v>
      </c>
      <c r="P23" s="31">
        <v>16</v>
      </c>
      <c r="Q23" s="31">
        <v>17</v>
      </c>
    </row>
    <row r="24" spans="1:17" s="3" customFormat="1" ht="17.850000000000001" customHeight="1" x14ac:dyDescent="0.2">
      <c r="A24" s="81" t="s">
        <v>26</v>
      </c>
      <c r="B24" s="71"/>
      <c r="C24" s="71"/>
      <c r="D24" s="71"/>
      <c r="E24" s="71"/>
      <c r="F24" s="71"/>
      <c r="G24" s="71"/>
      <c r="H24" s="71"/>
      <c r="I24" s="71"/>
      <c r="J24" s="71"/>
      <c r="K24" s="71"/>
      <c r="L24" s="71"/>
      <c r="M24" s="71"/>
      <c r="N24" s="71"/>
      <c r="O24" s="71"/>
      <c r="P24" s="71"/>
      <c r="Q24" s="71"/>
    </row>
    <row r="25" spans="1:17" s="3" customFormat="1" ht="17.850000000000001" customHeight="1" x14ac:dyDescent="0.2">
      <c r="A25" s="82" t="s">
        <v>252</v>
      </c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</row>
    <row r="26" spans="1:17" s="3" customFormat="1" ht="66" customHeight="1" x14ac:dyDescent="0.2">
      <c r="A26" s="33">
        <v>1</v>
      </c>
      <c r="B26" s="34" t="s">
        <v>27</v>
      </c>
      <c r="C26" s="35" t="s">
        <v>28</v>
      </c>
      <c r="D26" s="36" t="s">
        <v>29</v>
      </c>
      <c r="E26" s="37">
        <v>4</v>
      </c>
      <c r="F26" s="38" t="s">
        <v>30</v>
      </c>
      <c r="G26" s="38" t="s">
        <v>31</v>
      </c>
      <c r="H26" s="38">
        <v>1131.72</v>
      </c>
      <c r="I26" s="36" t="s">
        <v>32</v>
      </c>
      <c r="J26" s="38" t="s">
        <v>33</v>
      </c>
      <c r="K26" s="38" t="s">
        <v>34</v>
      </c>
      <c r="L26" s="38">
        <v>41149.339999999997</v>
      </c>
      <c r="M26" s="38">
        <f>35835.29+569.35</f>
        <v>36404.639999999999</v>
      </c>
      <c r="N26" s="39" t="s">
        <v>35</v>
      </c>
      <c r="O26" s="40">
        <v>101220.7</v>
      </c>
      <c r="P26" s="40" t="s">
        <v>36</v>
      </c>
      <c r="Q26" s="40" t="s">
        <v>37</v>
      </c>
    </row>
    <row r="27" spans="1:17" s="3" customFormat="1" ht="62.25" customHeight="1" x14ac:dyDescent="0.2">
      <c r="A27" s="33">
        <v>2</v>
      </c>
      <c r="B27" s="34" t="s">
        <v>38</v>
      </c>
      <c r="C27" s="35" t="s">
        <v>39</v>
      </c>
      <c r="D27" s="36" t="s">
        <v>40</v>
      </c>
      <c r="E27" s="37">
        <v>7.1999999999999995E-2</v>
      </c>
      <c r="F27" s="38">
        <v>1027.5</v>
      </c>
      <c r="G27" s="38"/>
      <c r="H27" s="38">
        <v>1027.5</v>
      </c>
      <c r="I27" s="36" t="s">
        <v>32</v>
      </c>
      <c r="J27" s="38">
        <v>672.48</v>
      </c>
      <c r="K27" s="38"/>
      <c r="L27" s="38">
        <v>672.48</v>
      </c>
      <c r="M27" s="38">
        <f>0+0</f>
        <v>0</v>
      </c>
      <c r="N27" s="39"/>
      <c r="O27" s="40">
        <v>672.48</v>
      </c>
      <c r="P27" s="40"/>
      <c r="Q27" s="40" t="s">
        <v>41</v>
      </c>
    </row>
    <row r="28" spans="1:17" s="3" customFormat="1" ht="70.5" customHeight="1" x14ac:dyDescent="0.2">
      <c r="A28" s="33">
        <v>3</v>
      </c>
      <c r="B28" s="34" t="s">
        <v>42</v>
      </c>
      <c r="C28" s="35" t="s">
        <v>43</v>
      </c>
      <c r="D28" s="36" t="s">
        <v>40</v>
      </c>
      <c r="E28" s="37">
        <v>7.1999999999999995E-2</v>
      </c>
      <c r="F28" s="38">
        <v>5682.96</v>
      </c>
      <c r="G28" s="38"/>
      <c r="H28" s="38">
        <v>5682.96</v>
      </c>
      <c r="I28" s="36" t="s">
        <v>32</v>
      </c>
      <c r="J28" s="38">
        <v>3719.36</v>
      </c>
      <c r="K28" s="38"/>
      <c r="L28" s="38">
        <v>3719.36</v>
      </c>
      <c r="M28" s="38">
        <f>0+0</f>
        <v>0</v>
      </c>
      <c r="N28" s="39"/>
      <c r="O28" s="40">
        <v>3719.36</v>
      </c>
      <c r="P28" s="40"/>
      <c r="Q28" s="40" t="s">
        <v>41</v>
      </c>
    </row>
    <row r="29" spans="1:17" s="3" customFormat="1" ht="60.75" customHeight="1" x14ac:dyDescent="0.2">
      <c r="A29" s="33">
        <v>4</v>
      </c>
      <c r="B29" s="34" t="s">
        <v>44</v>
      </c>
      <c r="C29" s="35" t="s">
        <v>45</v>
      </c>
      <c r="D29" s="36" t="s">
        <v>40</v>
      </c>
      <c r="E29" s="37">
        <v>0.1638</v>
      </c>
      <c r="F29" s="38">
        <v>4419.37</v>
      </c>
      <c r="G29" s="38"/>
      <c r="H29" s="38">
        <v>4419.37</v>
      </c>
      <c r="I29" s="36" t="s">
        <v>32</v>
      </c>
      <c r="J29" s="38">
        <v>6580.16</v>
      </c>
      <c r="K29" s="38"/>
      <c r="L29" s="38">
        <v>6580.16</v>
      </c>
      <c r="M29" s="38">
        <f>0+0</f>
        <v>0</v>
      </c>
      <c r="N29" s="39"/>
      <c r="O29" s="40">
        <v>6580.16</v>
      </c>
      <c r="P29" s="40"/>
      <c r="Q29" s="40" t="s">
        <v>41</v>
      </c>
    </row>
    <row r="30" spans="1:17" s="3" customFormat="1" ht="143.25" customHeight="1" x14ac:dyDescent="0.2">
      <c r="A30" s="33">
        <v>5</v>
      </c>
      <c r="B30" s="34" t="s">
        <v>46</v>
      </c>
      <c r="C30" s="35" t="s">
        <v>47</v>
      </c>
      <c r="D30" s="36" t="s">
        <v>48</v>
      </c>
      <c r="E30" s="37">
        <v>0.155</v>
      </c>
      <c r="F30" s="38" t="s">
        <v>49</v>
      </c>
      <c r="G30" s="38" t="s">
        <v>50</v>
      </c>
      <c r="H30" s="38">
        <v>0.51</v>
      </c>
      <c r="I30" s="36" t="s">
        <v>32</v>
      </c>
      <c r="J30" s="38" t="s">
        <v>51</v>
      </c>
      <c r="K30" s="38" t="s">
        <v>52</v>
      </c>
      <c r="L30" s="38">
        <v>0.73</v>
      </c>
      <c r="M30" s="38">
        <f>1283.32+1.14</f>
        <v>1284.46</v>
      </c>
      <c r="N30" s="39" t="s">
        <v>53</v>
      </c>
      <c r="O30" s="40">
        <v>1991.54</v>
      </c>
      <c r="P30" s="40" t="s">
        <v>54</v>
      </c>
      <c r="Q30" s="40" t="s">
        <v>55</v>
      </c>
    </row>
    <row r="31" spans="1:17" s="3" customFormat="1" ht="63" customHeight="1" x14ac:dyDescent="0.2">
      <c r="A31" s="33">
        <v>6</v>
      </c>
      <c r="B31" s="34" t="s">
        <v>56</v>
      </c>
      <c r="C31" s="35" t="s">
        <v>57</v>
      </c>
      <c r="D31" s="36" t="s">
        <v>58</v>
      </c>
      <c r="E31" s="37">
        <v>3.1</v>
      </c>
      <c r="F31" s="38">
        <v>15.53</v>
      </c>
      <c r="G31" s="38"/>
      <c r="H31" s="38">
        <v>15.53</v>
      </c>
      <c r="I31" s="36" t="s">
        <v>32</v>
      </c>
      <c r="J31" s="38">
        <v>437.59</v>
      </c>
      <c r="K31" s="38"/>
      <c r="L31" s="38">
        <v>437.59</v>
      </c>
      <c r="M31" s="38">
        <f>0+0</f>
        <v>0</v>
      </c>
      <c r="N31" s="39"/>
      <c r="O31" s="40">
        <v>437.59</v>
      </c>
      <c r="P31" s="40"/>
      <c r="Q31" s="40" t="s">
        <v>41</v>
      </c>
    </row>
    <row r="32" spans="1:17" s="3" customFormat="1" ht="134.25" customHeight="1" x14ac:dyDescent="0.2">
      <c r="A32" s="33">
        <v>7</v>
      </c>
      <c r="B32" s="34" t="s">
        <v>59</v>
      </c>
      <c r="C32" s="35" t="s">
        <v>60</v>
      </c>
      <c r="D32" s="36" t="s">
        <v>61</v>
      </c>
      <c r="E32" s="37">
        <v>0.155</v>
      </c>
      <c r="F32" s="38" t="s">
        <v>62</v>
      </c>
      <c r="G32" s="38" t="s">
        <v>63</v>
      </c>
      <c r="H32" s="38">
        <v>6445.97</v>
      </c>
      <c r="I32" s="36" t="s">
        <v>32</v>
      </c>
      <c r="J32" s="38" t="s">
        <v>64</v>
      </c>
      <c r="K32" s="38" t="s">
        <v>65</v>
      </c>
      <c r="L32" s="38">
        <v>9082.09</v>
      </c>
      <c r="M32" s="38">
        <f>2626.55+13.36</f>
        <v>2639.9100000000003</v>
      </c>
      <c r="N32" s="39" t="s">
        <v>66</v>
      </c>
      <c r="O32" s="40">
        <v>13445.6</v>
      </c>
      <c r="P32" s="40" t="s">
        <v>67</v>
      </c>
      <c r="Q32" s="40" t="s">
        <v>68</v>
      </c>
    </row>
    <row r="33" spans="1:17" s="3" customFormat="1" ht="171" customHeight="1" x14ac:dyDescent="0.2">
      <c r="A33" s="41">
        <v>9</v>
      </c>
      <c r="B33" s="42" t="s">
        <v>69</v>
      </c>
      <c r="C33" s="43" t="s">
        <v>70</v>
      </c>
      <c r="D33" s="44" t="s">
        <v>48</v>
      </c>
      <c r="E33" s="45">
        <v>0.125</v>
      </c>
      <c r="F33" s="46" t="s">
        <v>71</v>
      </c>
      <c r="G33" s="46" t="s">
        <v>72</v>
      </c>
      <c r="H33" s="46">
        <v>9782.66</v>
      </c>
      <c r="I33" s="44" t="s">
        <v>32</v>
      </c>
      <c r="J33" s="46" t="s">
        <v>73</v>
      </c>
      <c r="K33" s="46" t="s">
        <v>74</v>
      </c>
      <c r="L33" s="46">
        <v>11115.52</v>
      </c>
      <c r="M33" s="46">
        <f>6905.82+360.61</f>
        <v>7266.4299999999994</v>
      </c>
      <c r="N33" s="47" t="s">
        <v>66</v>
      </c>
      <c r="O33" s="48">
        <v>22924.05</v>
      </c>
      <c r="P33" s="48" t="s">
        <v>75</v>
      </c>
      <c r="Q33" s="48" t="s">
        <v>76</v>
      </c>
    </row>
    <row r="34" spans="1:17" s="3" customFormat="1" ht="36" x14ac:dyDescent="0.2">
      <c r="A34" s="77" t="s">
        <v>77</v>
      </c>
      <c r="B34" s="69"/>
      <c r="C34" s="69"/>
      <c r="D34" s="69"/>
      <c r="E34" s="69"/>
      <c r="F34" s="69"/>
      <c r="G34" s="69"/>
      <c r="H34" s="69"/>
      <c r="I34" s="69"/>
      <c r="J34" s="38" t="s">
        <v>78</v>
      </c>
      <c r="K34" s="38" t="s">
        <v>79</v>
      </c>
      <c r="L34" s="38"/>
      <c r="M34" s="38"/>
      <c r="N34" s="39"/>
      <c r="O34" s="40"/>
      <c r="P34" s="40"/>
      <c r="Q34" s="40" t="s">
        <v>80</v>
      </c>
    </row>
    <row r="35" spans="1:17" s="3" customFormat="1" ht="36" x14ac:dyDescent="0.2">
      <c r="A35" s="77" t="s">
        <v>81</v>
      </c>
      <c r="B35" s="69"/>
      <c r="C35" s="69"/>
      <c r="D35" s="69"/>
      <c r="E35" s="69"/>
      <c r="F35" s="69"/>
      <c r="G35" s="69"/>
      <c r="H35" s="69"/>
      <c r="I35" s="69"/>
      <c r="J35" s="38" t="s">
        <v>82</v>
      </c>
      <c r="K35" s="38" t="s">
        <v>83</v>
      </c>
      <c r="L35" s="38"/>
      <c r="M35" s="38"/>
      <c r="N35" s="39"/>
      <c r="O35" s="40"/>
      <c r="P35" s="40"/>
      <c r="Q35" s="40" t="s">
        <v>80</v>
      </c>
    </row>
    <row r="36" spans="1:17" s="3" customFormat="1" ht="12.75" x14ac:dyDescent="0.2">
      <c r="A36" s="77" t="s">
        <v>84</v>
      </c>
      <c r="B36" s="69"/>
      <c r="C36" s="69"/>
      <c r="D36" s="69"/>
      <c r="E36" s="69"/>
      <c r="F36" s="69"/>
      <c r="G36" s="69"/>
      <c r="H36" s="69"/>
      <c r="I36" s="69"/>
      <c r="J36" s="38">
        <v>19950.53</v>
      </c>
      <c r="K36" s="38"/>
      <c r="L36" s="38"/>
      <c r="M36" s="38"/>
      <c r="N36" s="39"/>
      <c r="O36" s="40"/>
      <c r="P36" s="40"/>
      <c r="Q36" s="40"/>
    </row>
    <row r="37" spans="1:17" s="3" customFormat="1" ht="12.75" x14ac:dyDescent="0.2">
      <c r="A37" s="77" t="s">
        <v>85</v>
      </c>
      <c r="B37" s="69"/>
      <c r="C37" s="69"/>
      <c r="D37" s="69"/>
      <c r="E37" s="69"/>
      <c r="F37" s="69"/>
      <c r="G37" s="69"/>
      <c r="H37" s="69"/>
      <c r="I37" s="69"/>
      <c r="J37" s="38">
        <v>8564.18</v>
      </c>
      <c r="K37" s="38"/>
      <c r="L37" s="38"/>
      <c r="M37" s="38"/>
      <c r="N37" s="39"/>
      <c r="O37" s="40"/>
      <c r="P37" s="40"/>
      <c r="Q37" s="40"/>
    </row>
    <row r="38" spans="1:17" s="3" customFormat="1" ht="12.75" x14ac:dyDescent="0.2">
      <c r="A38" s="80" t="s">
        <v>86</v>
      </c>
      <c r="B38" s="71"/>
      <c r="C38" s="71"/>
      <c r="D38" s="71"/>
      <c r="E38" s="71"/>
      <c r="F38" s="71"/>
      <c r="G38" s="71"/>
      <c r="H38" s="71"/>
      <c r="I38" s="71"/>
      <c r="J38" s="49"/>
      <c r="K38" s="49"/>
      <c r="L38" s="49"/>
      <c r="M38" s="49"/>
      <c r="N38" s="50"/>
      <c r="O38" s="51"/>
      <c r="P38" s="51"/>
      <c r="Q38" s="51"/>
    </row>
    <row r="39" spans="1:17" s="3" customFormat="1" ht="26.1" customHeight="1" x14ac:dyDescent="0.2">
      <c r="A39" s="77" t="s">
        <v>87</v>
      </c>
      <c r="B39" s="69"/>
      <c r="C39" s="69"/>
      <c r="D39" s="69"/>
      <c r="E39" s="69"/>
      <c r="F39" s="69"/>
      <c r="G39" s="69"/>
      <c r="H39" s="69"/>
      <c r="I39" s="69"/>
      <c r="J39" s="38">
        <v>101220.7</v>
      </c>
      <c r="K39" s="38"/>
      <c r="L39" s="38"/>
      <c r="M39" s="38"/>
      <c r="N39" s="39"/>
      <c r="O39" s="40"/>
      <c r="P39" s="40"/>
      <c r="Q39" s="40" t="s">
        <v>88</v>
      </c>
    </row>
    <row r="40" spans="1:17" s="3" customFormat="1" ht="12.75" x14ac:dyDescent="0.2">
      <c r="A40" s="77" t="s">
        <v>89</v>
      </c>
      <c r="B40" s="69"/>
      <c r="C40" s="69"/>
      <c r="D40" s="69"/>
      <c r="E40" s="69"/>
      <c r="F40" s="69"/>
      <c r="G40" s="69"/>
      <c r="H40" s="69"/>
      <c r="I40" s="69"/>
      <c r="J40" s="38">
        <v>11409.59</v>
      </c>
      <c r="K40" s="38"/>
      <c r="L40" s="38"/>
      <c r="M40" s="38"/>
      <c r="N40" s="39"/>
      <c r="O40" s="40"/>
      <c r="P40" s="40"/>
      <c r="Q40" s="40"/>
    </row>
    <row r="41" spans="1:17" s="3" customFormat="1" ht="12.75" x14ac:dyDescent="0.2">
      <c r="A41" s="77" t="s">
        <v>90</v>
      </c>
      <c r="B41" s="69"/>
      <c r="C41" s="69"/>
      <c r="D41" s="69"/>
      <c r="E41" s="69"/>
      <c r="F41" s="69"/>
      <c r="G41" s="69"/>
      <c r="H41" s="69"/>
      <c r="I41" s="69"/>
      <c r="J41" s="38">
        <v>1991.54</v>
      </c>
      <c r="K41" s="38"/>
      <c r="L41" s="38"/>
      <c r="M41" s="38"/>
      <c r="N41" s="39"/>
      <c r="O41" s="40"/>
      <c r="P41" s="40"/>
      <c r="Q41" s="40">
        <v>2.91</v>
      </c>
    </row>
    <row r="42" spans="1:17" s="3" customFormat="1" ht="24" x14ac:dyDescent="0.2">
      <c r="A42" s="77" t="s">
        <v>91</v>
      </c>
      <c r="B42" s="69"/>
      <c r="C42" s="69"/>
      <c r="D42" s="69"/>
      <c r="E42" s="69"/>
      <c r="F42" s="69"/>
      <c r="G42" s="69"/>
      <c r="H42" s="69"/>
      <c r="I42" s="69"/>
      <c r="J42" s="38">
        <v>36369.67</v>
      </c>
      <c r="K42" s="38"/>
      <c r="L42" s="38"/>
      <c r="M42" s="38"/>
      <c r="N42" s="39"/>
      <c r="O42" s="40"/>
      <c r="P42" s="40"/>
      <c r="Q42" s="40" t="s">
        <v>92</v>
      </c>
    </row>
    <row r="43" spans="1:17" s="3" customFormat="1" ht="24" x14ac:dyDescent="0.2">
      <c r="A43" s="77" t="s">
        <v>93</v>
      </c>
      <c r="B43" s="69"/>
      <c r="C43" s="69"/>
      <c r="D43" s="69"/>
      <c r="E43" s="69"/>
      <c r="F43" s="69"/>
      <c r="G43" s="69"/>
      <c r="H43" s="69"/>
      <c r="I43" s="69"/>
      <c r="J43" s="38">
        <v>150991.5</v>
      </c>
      <c r="K43" s="38"/>
      <c r="L43" s="38"/>
      <c r="M43" s="38"/>
      <c r="N43" s="39"/>
      <c r="O43" s="40"/>
      <c r="P43" s="40"/>
      <c r="Q43" s="40" t="s">
        <v>80</v>
      </c>
    </row>
    <row r="44" spans="1:17" s="3" customFormat="1" ht="12.75" x14ac:dyDescent="0.2">
      <c r="A44" s="77" t="s">
        <v>94</v>
      </c>
      <c r="B44" s="69"/>
      <c r="C44" s="69"/>
      <c r="D44" s="69"/>
      <c r="E44" s="69"/>
      <c r="F44" s="69"/>
      <c r="G44" s="69"/>
      <c r="H44" s="69"/>
      <c r="I44" s="69"/>
      <c r="J44" s="38"/>
      <c r="K44" s="38"/>
      <c r="L44" s="38"/>
      <c r="M44" s="38"/>
      <c r="N44" s="39"/>
      <c r="O44" s="40"/>
      <c r="P44" s="40"/>
      <c r="Q44" s="40"/>
    </row>
    <row r="45" spans="1:17" s="3" customFormat="1" ht="12.75" x14ac:dyDescent="0.2">
      <c r="A45" s="77" t="s">
        <v>95</v>
      </c>
      <c r="B45" s="69"/>
      <c r="C45" s="69"/>
      <c r="D45" s="69"/>
      <c r="E45" s="69"/>
      <c r="F45" s="69"/>
      <c r="G45" s="69"/>
      <c r="H45" s="69"/>
      <c r="I45" s="69"/>
      <c r="J45" s="38">
        <v>72757.279999999999</v>
      </c>
      <c r="K45" s="38"/>
      <c r="L45" s="38"/>
      <c r="M45" s="38"/>
      <c r="N45" s="39"/>
      <c r="O45" s="40"/>
      <c r="P45" s="40"/>
      <c r="Q45" s="40"/>
    </row>
    <row r="46" spans="1:17" s="3" customFormat="1" ht="12.75" x14ac:dyDescent="0.2">
      <c r="A46" s="77" t="s">
        <v>96</v>
      </c>
      <c r="B46" s="69"/>
      <c r="C46" s="69"/>
      <c r="D46" s="69"/>
      <c r="E46" s="69"/>
      <c r="F46" s="69"/>
      <c r="G46" s="69"/>
      <c r="H46" s="69"/>
      <c r="I46" s="69"/>
      <c r="J46" s="38">
        <v>3068.53</v>
      </c>
      <c r="K46" s="38"/>
      <c r="L46" s="38"/>
      <c r="M46" s="38"/>
      <c r="N46" s="39"/>
      <c r="O46" s="40"/>
      <c r="P46" s="40"/>
      <c r="Q46" s="40"/>
    </row>
    <row r="47" spans="1:17" s="3" customFormat="1" ht="12.75" x14ac:dyDescent="0.2">
      <c r="A47" s="77" t="s">
        <v>97</v>
      </c>
      <c r="B47" s="69"/>
      <c r="C47" s="69"/>
      <c r="D47" s="69"/>
      <c r="E47" s="69"/>
      <c r="F47" s="69"/>
      <c r="G47" s="69"/>
      <c r="H47" s="69"/>
      <c r="I47" s="69"/>
      <c r="J47" s="38">
        <v>47595.44</v>
      </c>
      <c r="K47" s="38"/>
      <c r="L47" s="38"/>
      <c r="M47" s="38"/>
      <c r="N47" s="39"/>
      <c r="O47" s="40"/>
      <c r="P47" s="40"/>
      <c r="Q47" s="40"/>
    </row>
    <row r="48" spans="1:17" s="3" customFormat="1" ht="12.75" x14ac:dyDescent="0.2">
      <c r="A48" s="77" t="s">
        <v>98</v>
      </c>
      <c r="B48" s="69"/>
      <c r="C48" s="69"/>
      <c r="D48" s="69"/>
      <c r="E48" s="69"/>
      <c r="F48" s="69"/>
      <c r="G48" s="69"/>
      <c r="H48" s="69"/>
      <c r="I48" s="69"/>
      <c r="J48" s="38">
        <v>19950.53</v>
      </c>
      <c r="K48" s="38"/>
      <c r="L48" s="38"/>
      <c r="M48" s="38"/>
      <c r="N48" s="39"/>
      <c r="O48" s="40"/>
      <c r="P48" s="40"/>
      <c r="Q48" s="40"/>
    </row>
    <row r="49" spans="1:17" s="3" customFormat="1" ht="12.75" x14ac:dyDescent="0.2">
      <c r="A49" s="77" t="s">
        <v>99</v>
      </c>
      <c r="B49" s="69"/>
      <c r="C49" s="69"/>
      <c r="D49" s="69"/>
      <c r="E49" s="69"/>
      <c r="F49" s="69"/>
      <c r="G49" s="69"/>
      <c r="H49" s="69"/>
      <c r="I49" s="69"/>
      <c r="J49" s="38">
        <v>8564.18</v>
      </c>
      <c r="K49" s="38"/>
      <c r="L49" s="38"/>
      <c r="M49" s="38"/>
      <c r="N49" s="39"/>
      <c r="O49" s="40"/>
      <c r="P49" s="40"/>
      <c r="Q49" s="40"/>
    </row>
    <row r="50" spans="1:17" s="3" customFormat="1" ht="24" x14ac:dyDescent="0.2">
      <c r="A50" s="78" t="s">
        <v>100</v>
      </c>
      <c r="B50" s="79"/>
      <c r="C50" s="79"/>
      <c r="D50" s="79"/>
      <c r="E50" s="79"/>
      <c r="F50" s="79"/>
      <c r="G50" s="79"/>
      <c r="H50" s="79"/>
      <c r="I50" s="79"/>
      <c r="J50" s="52">
        <v>150991.5</v>
      </c>
      <c r="K50" s="52"/>
      <c r="L50" s="52"/>
      <c r="M50" s="52"/>
      <c r="N50" s="53"/>
      <c r="O50" s="54"/>
      <c r="P50" s="54"/>
      <c r="Q50" s="54" t="s">
        <v>80</v>
      </c>
    </row>
    <row r="51" spans="1:17" s="3" customFormat="1" ht="17.850000000000001" customHeight="1" x14ac:dyDescent="0.2">
      <c r="A51" s="81" t="s">
        <v>101</v>
      </c>
      <c r="B51" s="71"/>
      <c r="C51" s="71"/>
      <c r="D51" s="71"/>
      <c r="E51" s="71"/>
      <c r="F51" s="71"/>
      <c r="G51" s="71"/>
      <c r="H51" s="71"/>
      <c r="I51" s="71"/>
      <c r="J51" s="71"/>
      <c r="K51" s="71"/>
      <c r="L51" s="71"/>
      <c r="M51" s="71"/>
      <c r="N51" s="71"/>
      <c r="O51" s="71"/>
      <c r="P51" s="71"/>
      <c r="Q51" s="71"/>
    </row>
    <row r="52" spans="1:17" s="3" customFormat="1" ht="17.850000000000001" customHeight="1" x14ac:dyDescent="0.2">
      <c r="A52" s="82" t="s">
        <v>102</v>
      </c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</row>
    <row r="53" spans="1:17" s="3" customFormat="1" ht="123" customHeight="1" x14ac:dyDescent="0.2">
      <c r="A53" s="33">
        <v>11</v>
      </c>
      <c r="B53" s="34" t="s">
        <v>103</v>
      </c>
      <c r="C53" s="35" t="s">
        <v>104</v>
      </c>
      <c r="D53" s="36" t="s">
        <v>105</v>
      </c>
      <c r="E53" s="37">
        <v>0.14280000000000001</v>
      </c>
      <c r="F53" s="38" t="s">
        <v>106</v>
      </c>
      <c r="G53" s="38" t="s">
        <v>107</v>
      </c>
      <c r="H53" s="38">
        <v>359.1</v>
      </c>
      <c r="I53" s="36" t="s">
        <v>32</v>
      </c>
      <c r="J53" s="38" t="s">
        <v>108</v>
      </c>
      <c r="K53" s="38" t="s">
        <v>109</v>
      </c>
      <c r="L53" s="38">
        <v>466.14</v>
      </c>
      <c r="M53" s="38">
        <f>5148.55+30.91</f>
        <v>5179.46</v>
      </c>
      <c r="N53" s="39" t="s">
        <v>110</v>
      </c>
      <c r="O53" s="40">
        <v>9606.34</v>
      </c>
      <c r="P53" s="40" t="s">
        <v>111</v>
      </c>
      <c r="Q53" s="40" t="s">
        <v>112</v>
      </c>
    </row>
    <row r="54" spans="1:17" s="3" customFormat="1" ht="162.75" customHeight="1" x14ac:dyDescent="0.2">
      <c r="A54" s="33">
        <v>12</v>
      </c>
      <c r="B54" s="34" t="s">
        <v>113</v>
      </c>
      <c r="C54" s="35" t="s">
        <v>114</v>
      </c>
      <c r="D54" s="36" t="s">
        <v>115</v>
      </c>
      <c r="E54" s="37">
        <v>4.6859999999999999E-2</v>
      </c>
      <c r="F54" s="38" t="s">
        <v>116</v>
      </c>
      <c r="G54" s="38" t="s">
        <v>117</v>
      </c>
      <c r="H54" s="38">
        <v>782.88</v>
      </c>
      <c r="I54" s="36" t="s">
        <v>32</v>
      </c>
      <c r="J54" s="38" t="s">
        <v>118</v>
      </c>
      <c r="K54" s="38" t="s">
        <v>119</v>
      </c>
      <c r="L54" s="38">
        <v>333.42</v>
      </c>
      <c r="M54" s="38">
        <f>171.72+0.38</f>
        <v>172.1</v>
      </c>
      <c r="N54" s="39" t="s">
        <v>120</v>
      </c>
      <c r="O54" s="40">
        <v>603.16</v>
      </c>
      <c r="P54" s="40" t="s">
        <v>121</v>
      </c>
      <c r="Q54" s="40" t="s">
        <v>122</v>
      </c>
    </row>
    <row r="55" spans="1:17" s="3" customFormat="1" ht="60.75" customHeight="1" x14ac:dyDescent="0.2">
      <c r="A55" s="33">
        <v>13</v>
      </c>
      <c r="B55" s="34" t="s">
        <v>123</v>
      </c>
      <c r="C55" s="35" t="s">
        <v>124</v>
      </c>
      <c r="D55" s="36" t="s">
        <v>40</v>
      </c>
      <c r="E55" s="37">
        <v>0.14280000000000001</v>
      </c>
      <c r="F55" s="38">
        <v>6510.13</v>
      </c>
      <c r="G55" s="38"/>
      <c r="H55" s="38">
        <v>6510.13</v>
      </c>
      <c r="I55" s="36" t="s">
        <v>32</v>
      </c>
      <c r="J55" s="38">
        <v>8450.52</v>
      </c>
      <c r="K55" s="38"/>
      <c r="L55" s="38">
        <v>8450.52</v>
      </c>
      <c r="M55" s="38">
        <f>0+0</f>
        <v>0</v>
      </c>
      <c r="N55" s="39"/>
      <c r="O55" s="40">
        <v>8450.52</v>
      </c>
      <c r="P55" s="40"/>
      <c r="Q55" s="40" t="s">
        <v>41</v>
      </c>
    </row>
    <row r="56" spans="1:17" s="3" customFormat="1" ht="173.25" customHeight="1" x14ac:dyDescent="0.2">
      <c r="A56" s="33">
        <v>14</v>
      </c>
      <c r="B56" s="34" t="s">
        <v>125</v>
      </c>
      <c r="C56" s="35" t="s">
        <v>126</v>
      </c>
      <c r="D56" s="36" t="s">
        <v>127</v>
      </c>
      <c r="E56" s="37">
        <v>0.21</v>
      </c>
      <c r="F56" s="38" t="s">
        <v>128</v>
      </c>
      <c r="G56" s="38">
        <v>83.81</v>
      </c>
      <c r="H56" s="38">
        <v>63.35</v>
      </c>
      <c r="I56" s="36" t="s">
        <v>32</v>
      </c>
      <c r="J56" s="38" t="s">
        <v>129</v>
      </c>
      <c r="K56" s="38">
        <v>159.46</v>
      </c>
      <c r="L56" s="38">
        <v>120.9</v>
      </c>
      <c r="M56" s="38">
        <f>6418.89+0</f>
        <v>6418.89</v>
      </c>
      <c r="N56" s="39" t="s">
        <v>130</v>
      </c>
      <c r="O56" s="40">
        <v>10531.33</v>
      </c>
      <c r="P56" s="40">
        <v>77.165000000000006</v>
      </c>
      <c r="Q56" s="40" t="s">
        <v>131</v>
      </c>
    </row>
    <row r="57" spans="1:17" s="3" customFormat="1" ht="63.75" customHeight="1" x14ac:dyDescent="0.2">
      <c r="A57" s="33">
        <v>15</v>
      </c>
      <c r="B57" s="34" t="s">
        <v>132</v>
      </c>
      <c r="C57" s="35" t="s">
        <v>133</v>
      </c>
      <c r="D57" s="36" t="s">
        <v>134</v>
      </c>
      <c r="E57" s="37">
        <v>3.9E-2</v>
      </c>
      <c r="F57" s="38">
        <v>9250.31</v>
      </c>
      <c r="G57" s="38"/>
      <c r="H57" s="38">
        <v>9250.31</v>
      </c>
      <c r="I57" s="36" t="s">
        <v>32</v>
      </c>
      <c r="J57" s="38">
        <v>3279.31</v>
      </c>
      <c r="K57" s="38"/>
      <c r="L57" s="38">
        <v>3279.31</v>
      </c>
      <c r="M57" s="38">
        <f>0+0</f>
        <v>0</v>
      </c>
      <c r="N57" s="39"/>
      <c r="O57" s="40">
        <v>3279.31</v>
      </c>
      <c r="P57" s="40"/>
      <c r="Q57" s="40" t="s">
        <v>41</v>
      </c>
    </row>
    <row r="58" spans="1:17" s="3" customFormat="1" ht="146.25" customHeight="1" x14ac:dyDescent="0.2">
      <c r="A58" s="33">
        <v>16</v>
      </c>
      <c r="B58" s="34" t="s">
        <v>135</v>
      </c>
      <c r="C58" s="35" t="s">
        <v>136</v>
      </c>
      <c r="D58" s="36" t="s">
        <v>137</v>
      </c>
      <c r="E58" s="37">
        <v>0.21</v>
      </c>
      <c r="F58" s="38" t="s">
        <v>138</v>
      </c>
      <c r="G58" s="38" t="s">
        <v>139</v>
      </c>
      <c r="H58" s="38">
        <v>1014.75</v>
      </c>
      <c r="I58" s="36" t="s">
        <v>32</v>
      </c>
      <c r="J58" s="38" t="s">
        <v>140</v>
      </c>
      <c r="K58" s="38" t="s">
        <v>141</v>
      </c>
      <c r="L58" s="38">
        <v>1937.08</v>
      </c>
      <c r="M58" s="38">
        <f>759.38+20.99</f>
        <v>780.37</v>
      </c>
      <c r="N58" s="39" t="s">
        <v>142</v>
      </c>
      <c r="O58" s="40">
        <v>3264.55</v>
      </c>
      <c r="P58" s="40" t="s">
        <v>143</v>
      </c>
      <c r="Q58" s="40" t="s">
        <v>144</v>
      </c>
    </row>
    <row r="59" spans="1:17" s="3" customFormat="1" ht="198" customHeight="1" x14ac:dyDescent="0.2">
      <c r="A59" s="33">
        <v>17</v>
      </c>
      <c r="B59" s="34" t="s">
        <v>125</v>
      </c>
      <c r="C59" s="35" t="s">
        <v>145</v>
      </c>
      <c r="D59" s="36" t="s">
        <v>127</v>
      </c>
      <c r="E59" s="37">
        <v>0.17799999999999999</v>
      </c>
      <c r="F59" s="38" t="s">
        <v>128</v>
      </c>
      <c r="G59" s="38">
        <v>83.81</v>
      </c>
      <c r="H59" s="38">
        <v>63.35</v>
      </c>
      <c r="I59" s="36" t="s">
        <v>32</v>
      </c>
      <c r="J59" s="38" t="s">
        <v>146</v>
      </c>
      <c r="K59" s="38">
        <v>135.18</v>
      </c>
      <c r="L59" s="38">
        <v>102.54</v>
      </c>
      <c r="M59" s="38">
        <f>5440.47+0</f>
        <v>5440.47</v>
      </c>
      <c r="N59" s="39" t="s">
        <v>130</v>
      </c>
      <c r="O59" s="40">
        <v>8926.15</v>
      </c>
      <c r="P59" s="40">
        <v>77.165000000000006</v>
      </c>
      <c r="Q59" s="40" t="s">
        <v>147</v>
      </c>
    </row>
    <row r="60" spans="1:17" s="3" customFormat="1" ht="61.5" customHeight="1" x14ac:dyDescent="0.2">
      <c r="A60" s="33">
        <v>18</v>
      </c>
      <c r="B60" s="34" t="s">
        <v>132</v>
      </c>
      <c r="C60" s="35" t="s">
        <v>133</v>
      </c>
      <c r="D60" s="36" t="s">
        <v>134</v>
      </c>
      <c r="E60" s="37">
        <v>1.78E-2</v>
      </c>
      <c r="F60" s="38">
        <v>9250.31</v>
      </c>
      <c r="G60" s="38"/>
      <c r="H60" s="38">
        <v>9250.31</v>
      </c>
      <c r="I60" s="36" t="s">
        <v>32</v>
      </c>
      <c r="J60" s="38">
        <v>1496.76</v>
      </c>
      <c r="K60" s="38"/>
      <c r="L60" s="38">
        <v>1496.76</v>
      </c>
      <c r="M60" s="38">
        <f>0+0</f>
        <v>0</v>
      </c>
      <c r="N60" s="39"/>
      <c r="O60" s="40">
        <v>1496.76</v>
      </c>
      <c r="P60" s="40"/>
      <c r="Q60" s="40" t="s">
        <v>41</v>
      </c>
    </row>
    <row r="61" spans="1:17" s="3" customFormat="1" ht="144.75" customHeight="1" x14ac:dyDescent="0.2">
      <c r="A61" s="33">
        <v>19</v>
      </c>
      <c r="B61" s="34" t="s">
        <v>148</v>
      </c>
      <c r="C61" s="35" t="s">
        <v>149</v>
      </c>
      <c r="D61" s="36" t="s">
        <v>150</v>
      </c>
      <c r="E61" s="37">
        <v>0.21</v>
      </c>
      <c r="F61" s="38" t="s">
        <v>151</v>
      </c>
      <c r="G61" s="38" t="s">
        <v>152</v>
      </c>
      <c r="H61" s="38">
        <v>24216.18</v>
      </c>
      <c r="I61" s="36" t="s">
        <v>32</v>
      </c>
      <c r="J61" s="38" t="s">
        <v>153</v>
      </c>
      <c r="K61" s="38" t="s">
        <v>154</v>
      </c>
      <c r="L61" s="38">
        <v>46226.38</v>
      </c>
      <c r="M61" s="38">
        <f>6378.44+53.42</f>
        <v>6431.86</v>
      </c>
      <c r="N61" s="39" t="s">
        <v>142</v>
      </c>
      <c r="O61" s="40">
        <v>56659.360000000001</v>
      </c>
      <c r="P61" s="40" t="s">
        <v>155</v>
      </c>
      <c r="Q61" s="40" t="s">
        <v>156</v>
      </c>
    </row>
    <row r="62" spans="1:17" s="3" customFormat="1" ht="136.5" customHeight="1" x14ac:dyDescent="0.2">
      <c r="A62" s="33">
        <v>20</v>
      </c>
      <c r="B62" s="34" t="s">
        <v>157</v>
      </c>
      <c r="C62" s="35" t="s">
        <v>158</v>
      </c>
      <c r="D62" s="36" t="s">
        <v>159</v>
      </c>
      <c r="E62" s="37">
        <v>0.06</v>
      </c>
      <c r="F62" s="38" t="s">
        <v>160</v>
      </c>
      <c r="G62" s="38" t="s">
        <v>161</v>
      </c>
      <c r="H62" s="38">
        <v>15703.52</v>
      </c>
      <c r="I62" s="36" t="s">
        <v>32</v>
      </c>
      <c r="J62" s="38" t="s">
        <v>162</v>
      </c>
      <c r="K62" s="38" t="s">
        <v>163</v>
      </c>
      <c r="L62" s="38">
        <v>8564.69</v>
      </c>
      <c r="M62" s="38">
        <f>2287.31+98.07</f>
        <v>2385.38</v>
      </c>
      <c r="N62" s="39" t="s">
        <v>142</v>
      </c>
      <c r="O62" s="40">
        <v>12596.01</v>
      </c>
      <c r="P62" s="40" t="s">
        <v>164</v>
      </c>
      <c r="Q62" s="40" t="s">
        <v>165</v>
      </c>
    </row>
    <row r="63" spans="1:17" s="3" customFormat="1" ht="135.75" customHeight="1" x14ac:dyDescent="0.2">
      <c r="A63" s="33">
        <v>21</v>
      </c>
      <c r="B63" s="34" t="s">
        <v>166</v>
      </c>
      <c r="C63" s="35" t="s">
        <v>167</v>
      </c>
      <c r="D63" s="36" t="s">
        <v>159</v>
      </c>
      <c r="E63" s="37">
        <v>0.12</v>
      </c>
      <c r="F63" s="38" t="s">
        <v>168</v>
      </c>
      <c r="G63" s="38" t="s">
        <v>169</v>
      </c>
      <c r="H63" s="38">
        <v>5899.11</v>
      </c>
      <c r="I63" s="36" t="s">
        <v>32</v>
      </c>
      <c r="J63" s="38" t="s">
        <v>170</v>
      </c>
      <c r="K63" s="38" t="s">
        <v>171</v>
      </c>
      <c r="L63" s="38">
        <v>6434.72</v>
      </c>
      <c r="M63" s="38">
        <f>1695.45+14.88</f>
        <v>1710.3300000000002</v>
      </c>
      <c r="N63" s="39" t="s">
        <v>142</v>
      </c>
      <c r="O63" s="40">
        <v>9214.5499999999993</v>
      </c>
      <c r="P63" s="40" t="s">
        <v>172</v>
      </c>
      <c r="Q63" s="40" t="s">
        <v>173</v>
      </c>
    </row>
    <row r="64" spans="1:17" s="3" customFormat="1" ht="171" customHeight="1" x14ac:dyDescent="0.2">
      <c r="A64" s="33">
        <v>22</v>
      </c>
      <c r="B64" s="34" t="s">
        <v>174</v>
      </c>
      <c r="C64" s="35" t="s">
        <v>175</v>
      </c>
      <c r="D64" s="36" t="s">
        <v>176</v>
      </c>
      <c r="E64" s="37">
        <v>0.14255999999999999</v>
      </c>
      <c r="F64" s="38" t="s">
        <v>177</v>
      </c>
      <c r="G64" s="38" t="s">
        <v>178</v>
      </c>
      <c r="H64" s="38">
        <v>7762.51</v>
      </c>
      <c r="I64" s="36" t="s">
        <v>32</v>
      </c>
      <c r="J64" s="38" t="s">
        <v>179</v>
      </c>
      <c r="K64" s="38" t="s">
        <v>180</v>
      </c>
      <c r="L64" s="38">
        <v>10059.18</v>
      </c>
      <c r="M64" s="38">
        <f>7327.48+32.05</f>
        <v>7359.53</v>
      </c>
      <c r="N64" s="39" t="s">
        <v>53</v>
      </c>
      <c r="O64" s="40">
        <v>21813.86</v>
      </c>
      <c r="P64" s="40" t="s">
        <v>181</v>
      </c>
      <c r="Q64" s="40" t="s">
        <v>182</v>
      </c>
    </row>
    <row r="65" spans="1:17" s="3" customFormat="1" ht="63" customHeight="1" x14ac:dyDescent="0.2">
      <c r="A65" s="41">
        <v>23</v>
      </c>
      <c r="B65" s="42" t="s">
        <v>183</v>
      </c>
      <c r="C65" s="43" t="s">
        <v>184</v>
      </c>
      <c r="D65" s="44" t="s">
        <v>185</v>
      </c>
      <c r="E65" s="45">
        <v>16.82208</v>
      </c>
      <c r="F65" s="46">
        <v>49.67</v>
      </c>
      <c r="G65" s="46"/>
      <c r="H65" s="46">
        <v>49.67</v>
      </c>
      <c r="I65" s="44" t="s">
        <v>32</v>
      </c>
      <c r="J65" s="46">
        <v>7595.15</v>
      </c>
      <c r="K65" s="46"/>
      <c r="L65" s="46">
        <v>7595.15</v>
      </c>
      <c r="M65" s="46">
        <f>0+0</f>
        <v>0</v>
      </c>
      <c r="N65" s="47"/>
      <c r="O65" s="48">
        <v>7595.15</v>
      </c>
      <c r="P65" s="48"/>
      <c r="Q65" s="48" t="s">
        <v>41</v>
      </c>
    </row>
    <row r="66" spans="1:17" s="3" customFormat="1" ht="36" x14ac:dyDescent="0.2">
      <c r="A66" s="77" t="s">
        <v>77</v>
      </c>
      <c r="B66" s="69"/>
      <c r="C66" s="69"/>
      <c r="D66" s="69"/>
      <c r="E66" s="69"/>
      <c r="F66" s="69"/>
      <c r="G66" s="69"/>
      <c r="H66" s="69"/>
      <c r="I66" s="69"/>
      <c r="J66" s="38" t="s">
        <v>186</v>
      </c>
      <c r="K66" s="38" t="s">
        <v>187</v>
      </c>
      <c r="L66" s="38"/>
      <c r="M66" s="38"/>
      <c r="N66" s="39"/>
      <c r="O66" s="40"/>
      <c r="P66" s="40"/>
      <c r="Q66" s="40" t="s">
        <v>188</v>
      </c>
    </row>
    <row r="67" spans="1:17" s="3" customFormat="1" ht="36" x14ac:dyDescent="0.2">
      <c r="A67" s="77" t="s">
        <v>81</v>
      </c>
      <c r="B67" s="69"/>
      <c r="C67" s="69"/>
      <c r="D67" s="69"/>
      <c r="E67" s="69"/>
      <c r="F67" s="69"/>
      <c r="G67" s="69"/>
      <c r="H67" s="69"/>
      <c r="I67" s="69"/>
      <c r="J67" s="38" t="s">
        <v>189</v>
      </c>
      <c r="K67" s="38" t="s">
        <v>190</v>
      </c>
      <c r="L67" s="38"/>
      <c r="M67" s="38"/>
      <c r="N67" s="39"/>
      <c r="O67" s="40"/>
      <c r="P67" s="40"/>
      <c r="Q67" s="40" t="s">
        <v>188</v>
      </c>
    </row>
    <row r="68" spans="1:17" s="3" customFormat="1" ht="12.75" x14ac:dyDescent="0.2">
      <c r="A68" s="77" t="s">
        <v>84</v>
      </c>
      <c r="B68" s="69"/>
      <c r="C68" s="69"/>
      <c r="D68" s="69"/>
      <c r="E68" s="69"/>
      <c r="F68" s="69"/>
      <c r="G68" s="69"/>
      <c r="H68" s="69"/>
      <c r="I68" s="69"/>
      <c r="J68" s="38">
        <v>14988.79</v>
      </c>
      <c r="K68" s="38"/>
      <c r="L68" s="38"/>
      <c r="M68" s="38"/>
      <c r="N68" s="39"/>
      <c r="O68" s="40"/>
      <c r="P68" s="40"/>
      <c r="Q68" s="40"/>
    </row>
    <row r="69" spans="1:17" s="3" customFormat="1" ht="12.75" x14ac:dyDescent="0.2">
      <c r="A69" s="77" t="s">
        <v>85</v>
      </c>
      <c r="B69" s="69"/>
      <c r="C69" s="69"/>
      <c r="D69" s="69"/>
      <c r="E69" s="69"/>
      <c r="F69" s="69"/>
      <c r="G69" s="69"/>
      <c r="H69" s="69"/>
      <c r="I69" s="69"/>
      <c r="J69" s="38">
        <v>5962.01</v>
      </c>
      <c r="K69" s="38"/>
      <c r="L69" s="38"/>
      <c r="M69" s="38"/>
      <c r="N69" s="39"/>
      <c r="O69" s="40"/>
      <c r="P69" s="40"/>
      <c r="Q69" s="40"/>
    </row>
    <row r="70" spans="1:17" s="3" customFormat="1" ht="26.1" customHeight="1" x14ac:dyDescent="0.2">
      <c r="A70" s="80" t="s">
        <v>253</v>
      </c>
      <c r="B70" s="71"/>
      <c r="C70" s="71"/>
      <c r="D70" s="71"/>
      <c r="E70" s="71"/>
      <c r="F70" s="71"/>
      <c r="G70" s="71"/>
      <c r="H70" s="71"/>
      <c r="I70" s="71"/>
      <c r="J70" s="49"/>
      <c r="K70" s="49"/>
      <c r="L70" s="49"/>
      <c r="M70" s="49"/>
      <c r="N70" s="50"/>
      <c r="O70" s="51"/>
      <c r="P70" s="51"/>
      <c r="Q70" s="51"/>
    </row>
    <row r="71" spans="1:17" s="3" customFormat="1" ht="24" x14ac:dyDescent="0.2">
      <c r="A71" s="77" t="s">
        <v>191</v>
      </c>
      <c r="B71" s="69"/>
      <c r="C71" s="69"/>
      <c r="D71" s="69"/>
      <c r="E71" s="69"/>
      <c r="F71" s="69"/>
      <c r="G71" s="69"/>
      <c r="H71" s="69"/>
      <c r="I71" s="69"/>
      <c r="J71" s="38">
        <v>18056.849999999999</v>
      </c>
      <c r="K71" s="38"/>
      <c r="L71" s="38"/>
      <c r="M71" s="38"/>
      <c r="N71" s="39"/>
      <c r="O71" s="40"/>
      <c r="P71" s="40"/>
      <c r="Q71" s="40" t="s">
        <v>192</v>
      </c>
    </row>
    <row r="72" spans="1:17" s="3" customFormat="1" ht="12.75" x14ac:dyDescent="0.2">
      <c r="A72" s="77" t="s">
        <v>193</v>
      </c>
      <c r="B72" s="69"/>
      <c r="C72" s="69"/>
      <c r="D72" s="69"/>
      <c r="E72" s="69"/>
      <c r="F72" s="69"/>
      <c r="G72" s="69"/>
      <c r="H72" s="69"/>
      <c r="I72" s="69"/>
      <c r="J72" s="38">
        <v>603.16</v>
      </c>
      <c r="K72" s="38"/>
      <c r="L72" s="38"/>
      <c r="M72" s="38"/>
      <c r="N72" s="39"/>
      <c r="O72" s="40"/>
      <c r="P72" s="40"/>
      <c r="Q72" s="40">
        <v>0.41</v>
      </c>
    </row>
    <row r="73" spans="1:17" s="3" customFormat="1" ht="12.75" x14ac:dyDescent="0.2">
      <c r="A73" s="77" t="s">
        <v>194</v>
      </c>
      <c r="B73" s="69"/>
      <c r="C73" s="69"/>
      <c r="D73" s="69"/>
      <c r="E73" s="69"/>
      <c r="F73" s="69"/>
      <c r="G73" s="69"/>
      <c r="H73" s="69"/>
      <c r="I73" s="69"/>
      <c r="J73" s="38">
        <v>24233.52</v>
      </c>
      <c r="K73" s="38"/>
      <c r="L73" s="38"/>
      <c r="M73" s="38"/>
      <c r="N73" s="39"/>
      <c r="O73" s="40"/>
      <c r="P73" s="40"/>
      <c r="Q73" s="40">
        <v>29.94</v>
      </c>
    </row>
    <row r="74" spans="1:17" s="3" customFormat="1" ht="24" x14ac:dyDescent="0.2">
      <c r="A74" s="77" t="s">
        <v>195</v>
      </c>
      <c r="B74" s="69"/>
      <c r="C74" s="69"/>
      <c r="D74" s="69"/>
      <c r="E74" s="69"/>
      <c r="F74" s="69"/>
      <c r="G74" s="69"/>
      <c r="H74" s="69"/>
      <c r="I74" s="69"/>
      <c r="J74" s="38">
        <v>81734.47</v>
      </c>
      <c r="K74" s="38"/>
      <c r="L74" s="38"/>
      <c r="M74" s="38"/>
      <c r="N74" s="39"/>
      <c r="O74" s="40"/>
      <c r="P74" s="40"/>
      <c r="Q74" s="40" t="s">
        <v>196</v>
      </c>
    </row>
    <row r="75" spans="1:17" s="3" customFormat="1" ht="24" x14ac:dyDescent="0.2">
      <c r="A75" s="77" t="s">
        <v>90</v>
      </c>
      <c r="B75" s="69"/>
      <c r="C75" s="69"/>
      <c r="D75" s="69"/>
      <c r="E75" s="69"/>
      <c r="F75" s="69"/>
      <c r="G75" s="69"/>
      <c r="H75" s="69"/>
      <c r="I75" s="69"/>
      <c r="J75" s="38">
        <v>29409.01</v>
      </c>
      <c r="K75" s="38"/>
      <c r="L75" s="38"/>
      <c r="M75" s="38"/>
      <c r="N75" s="39"/>
      <c r="O75" s="40"/>
      <c r="P75" s="40"/>
      <c r="Q75" s="40" t="s">
        <v>197</v>
      </c>
    </row>
    <row r="76" spans="1:17" s="3" customFormat="1" ht="24" x14ac:dyDescent="0.2">
      <c r="A76" s="77" t="s">
        <v>93</v>
      </c>
      <c r="B76" s="69"/>
      <c r="C76" s="69"/>
      <c r="D76" s="69"/>
      <c r="E76" s="69"/>
      <c r="F76" s="69"/>
      <c r="G76" s="69"/>
      <c r="H76" s="69"/>
      <c r="I76" s="69"/>
      <c r="J76" s="38">
        <v>154037.01</v>
      </c>
      <c r="K76" s="38"/>
      <c r="L76" s="38"/>
      <c r="M76" s="38"/>
      <c r="N76" s="39"/>
      <c r="O76" s="40"/>
      <c r="P76" s="40"/>
      <c r="Q76" s="40" t="s">
        <v>188</v>
      </c>
    </row>
    <row r="77" spans="1:17" s="3" customFormat="1" ht="12.75" x14ac:dyDescent="0.2">
      <c r="A77" s="77" t="s">
        <v>94</v>
      </c>
      <c r="B77" s="69"/>
      <c r="C77" s="69"/>
      <c r="D77" s="69"/>
      <c r="E77" s="69"/>
      <c r="F77" s="69"/>
      <c r="G77" s="69"/>
      <c r="H77" s="69"/>
      <c r="I77" s="69"/>
      <c r="J77" s="38"/>
      <c r="K77" s="38"/>
      <c r="L77" s="38"/>
      <c r="M77" s="38"/>
      <c r="N77" s="39"/>
      <c r="O77" s="40"/>
      <c r="P77" s="40"/>
      <c r="Q77" s="40"/>
    </row>
    <row r="78" spans="1:17" s="3" customFormat="1" ht="12.75" x14ac:dyDescent="0.2">
      <c r="A78" s="77" t="s">
        <v>95</v>
      </c>
      <c r="B78" s="69"/>
      <c r="C78" s="69"/>
      <c r="D78" s="69"/>
      <c r="E78" s="69"/>
      <c r="F78" s="69"/>
      <c r="G78" s="69"/>
      <c r="H78" s="69"/>
      <c r="I78" s="69"/>
      <c r="J78" s="38">
        <v>95066.76</v>
      </c>
      <c r="K78" s="38"/>
      <c r="L78" s="38"/>
      <c r="M78" s="38"/>
      <c r="N78" s="39"/>
      <c r="O78" s="40"/>
      <c r="P78" s="40"/>
      <c r="Q78" s="40"/>
    </row>
    <row r="79" spans="1:17" s="3" customFormat="1" ht="12.75" x14ac:dyDescent="0.2">
      <c r="A79" s="77" t="s">
        <v>96</v>
      </c>
      <c r="B79" s="69"/>
      <c r="C79" s="69"/>
      <c r="D79" s="69"/>
      <c r="E79" s="69"/>
      <c r="F79" s="69"/>
      <c r="G79" s="69"/>
      <c r="H79" s="69"/>
      <c r="I79" s="69"/>
      <c r="J79" s="38">
        <v>2391.75</v>
      </c>
      <c r="K79" s="38"/>
      <c r="L79" s="38"/>
      <c r="M79" s="38"/>
      <c r="N79" s="39"/>
      <c r="O79" s="40"/>
      <c r="P79" s="40"/>
      <c r="Q79" s="40"/>
    </row>
    <row r="80" spans="1:17" s="3" customFormat="1" ht="12.75" x14ac:dyDescent="0.2">
      <c r="A80" s="77" t="s">
        <v>97</v>
      </c>
      <c r="B80" s="69"/>
      <c r="C80" s="69"/>
      <c r="D80" s="69"/>
      <c r="E80" s="69"/>
      <c r="F80" s="69"/>
      <c r="G80" s="69"/>
      <c r="H80" s="69"/>
      <c r="I80" s="69"/>
      <c r="J80" s="38">
        <v>35878.410000000003</v>
      </c>
      <c r="K80" s="38"/>
      <c r="L80" s="38"/>
      <c r="M80" s="38"/>
      <c r="N80" s="39"/>
      <c r="O80" s="40"/>
      <c r="P80" s="40"/>
      <c r="Q80" s="40"/>
    </row>
    <row r="81" spans="1:17" s="3" customFormat="1" ht="12.75" x14ac:dyDescent="0.2">
      <c r="A81" s="77" t="s">
        <v>98</v>
      </c>
      <c r="B81" s="69"/>
      <c r="C81" s="69"/>
      <c r="D81" s="69"/>
      <c r="E81" s="69"/>
      <c r="F81" s="69"/>
      <c r="G81" s="69"/>
      <c r="H81" s="69"/>
      <c r="I81" s="69"/>
      <c r="J81" s="38">
        <v>14988.79</v>
      </c>
      <c r="K81" s="38"/>
      <c r="L81" s="38"/>
      <c r="M81" s="38"/>
      <c r="N81" s="39"/>
      <c r="O81" s="40"/>
      <c r="P81" s="40"/>
      <c r="Q81" s="40"/>
    </row>
    <row r="82" spans="1:17" s="3" customFormat="1" ht="12.75" x14ac:dyDescent="0.2">
      <c r="A82" s="77" t="s">
        <v>99</v>
      </c>
      <c r="B82" s="69"/>
      <c r="C82" s="69"/>
      <c r="D82" s="69"/>
      <c r="E82" s="69"/>
      <c r="F82" s="69"/>
      <c r="G82" s="69"/>
      <c r="H82" s="69"/>
      <c r="I82" s="69"/>
      <c r="J82" s="38">
        <v>5962.01</v>
      </c>
      <c r="K82" s="38"/>
      <c r="L82" s="38"/>
      <c r="M82" s="38"/>
      <c r="N82" s="39"/>
      <c r="O82" s="40"/>
      <c r="P82" s="40"/>
      <c r="Q82" s="40"/>
    </row>
    <row r="83" spans="1:17" s="3" customFormat="1" ht="26.1" customHeight="1" x14ac:dyDescent="0.2">
      <c r="A83" s="78" t="s">
        <v>198</v>
      </c>
      <c r="B83" s="79"/>
      <c r="C83" s="79"/>
      <c r="D83" s="79"/>
      <c r="E83" s="79"/>
      <c r="F83" s="79"/>
      <c r="G83" s="79"/>
      <c r="H83" s="79"/>
      <c r="I83" s="79"/>
      <c r="J83" s="52">
        <v>154037.01</v>
      </c>
      <c r="K83" s="52"/>
      <c r="L83" s="52"/>
      <c r="M83" s="52"/>
      <c r="N83" s="53"/>
      <c r="O83" s="54"/>
      <c r="P83" s="54"/>
      <c r="Q83" s="54" t="s">
        <v>188</v>
      </c>
    </row>
    <row r="84" spans="1:17" s="3" customFormat="1" ht="17.850000000000001" customHeight="1" x14ac:dyDescent="0.2">
      <c r="A84" s="81" t="s">
        <v>199</v>
      </c>
      <c r="B84" s="71"/>
      <c r="C84" s="71"/>
      <c r="D84" s="71"/>
      <c r="E84" s="71"/>
      <c r="F84" s="71"/>
      <c r="G84" s="71"/>
      <c r="H84" s="71"/>
      <c r="I84" s="71"/>
      <c r="J84" s="71"/>
      <c r="K84" s="71"/>
      <c r="L84" s="71"/>
      <c r="M84" s="71"/>
      <c r="N84" s="71"/>
      <c r="O84" s="71"/>
      <c r="P84" s="71"/>
      <c r="Q84" s="71"/>
    </row>
    <row r="85" spans="1:17" s="3" customFormat="1" ht="188.25" customHeight="1" x14ac:dyDescent="0.2">
      <c r="A85" s="33">
        <v>24</v>
      </c>
      <c r="B85" s="34" t="s">
        <v>200</v>
      </c>
      <c r="C85" s="35" t="s">
        <v>201</v>
      </c>
      <c r="D85" s="36" t="s">
        <v>202</v>
      </c>
      <c r="E85" s="37">
        <v>0.11</v>
      </c>
      <c r="F85" s="38" t="s">
        <v>203</v>
      </c>
      <c r="G85" s="38">
        <v>28.09</v>
      </c>
      <c r="H85" s="38">
        <v>8231.59</v>
      </c>
      <c r="I85" s="36" t="s">
        <v>32</v>
      </c>
      <c r="J85" s="38" t="s">
        <v>204</v>
      </c>
      <c r="K85" s="38">
        <v>28</v>
      </c>
      <c r="L85" s="38">
        <v>8230.7199999999993</v>
      </c>
      <c r="M85" s="38">
        <f>3788.52+0</f>
        <v>3788.52</v>
      </c>
      <c r="N85" s="39" t="s">
        <v>130</v>
      </c>
      <c r="O85" s="40">
        <v>14308.99</v>
      </c>
      <c r="P85" s="40">
        <v>82.8</v>
      </c>
      <c r="Q85" s="40" t="s">
        <v>205</v>
      </c>
    </row>
    <row r="86" spans="1:17" s="3" customFormat="1" ht="162.75" customHeight="1" x14ac:dyDescent="0.2">
      <c r="A86" s="33">
        <v>25</v>
      </c>
      <c r="B86" s="34" t="s">
        <v>46</v>
      </c>
      <c r="C86" s="35" t="s">
        <v>206</v>
      </c>
      <c r="D86" s="36" t="s">
        <v>48</v>
      </c>
      <c r="E86" s="37">
        <v>0.11</v>
      </c>
      <c r="F86" s="38" t="s">
        <v>49</v>
      </c>
      <c r="G86" s="38" t="s">
        <v>50</v>
      </c>
      <c r="H86" s="38">
        <v>0.51</v>
      </c>
      <c r="I86" s="36" t="s">
        <v>32</v>
      </c>
      <c r="J86" s="38" t="s">
        <v>207</v>
      </c>
      <c r="K86" s="38" t="s">
        <v>208</v>
      </c>
      <c r="L86" s="38">
        <v>0.55000000000000004</v>
      </c>
      <c r="M86" s="38">
        <f>910.88+0.76</f>
        <v>911.64</v>
      </c>
      <c r="N86" s="39" t="s">
        <v>53</v>
      </c>
      <c r="O86" s="40">
        <v>1413.54</v>
      </c>
      <c r="P86" s="40" t="s">
        <v>54</v>
      </c>
      <c r="Q86" s="40" t="s">
        <v>209</v>
      </c>
    </row>
    <row r="87" spans="1:17" s="3" customFormat="1" ht="63" customHeight="1" x14ac:dyDescent="0.2">
      <c r="A87" s="33">
        <v>26</v>
      </c>
      <c r="B87" s="34" t="s">
        <v>56</v>
      </c>
      <c r="C87" s="35" t="s">
        <v>210</v>
      </c>
      <c r="D87" s="36" t="s">
        <v>58</v>
      </c>
      <c r="E87" s="37">
        <v>2.2000000000000002</v>
      </c>
      <c r="F87" s="38">
        <v>15.53</v>
      </c>
      <c r="G87" s="38"/>
      <c r="H87" s="38">
        <v>15.53</v>
      </c>
      <c r="I87" s="36" t="s">
        <v>32</v>
      </c>
      <c r="J87" s="38">
        <v>310.61</v>
      </c>
      <c r="K87" s="38"/>
      <c r="L87" s="38">
        <v>310.61</v>
      </c>
      <c r="M87" s="38">
        <f>0+0</f>
        <v>0</v>
      </c>
      <c r="N87" s="39"/>
      <c r="O87" s="40">
        <v>310.61</v>
      </c>
      <c r="P87" s="40"/>
      <c r="Q87" s="40" t="s">
        <v>41</v>
      </c>
    </row>
    <row r="88" spans="1:17" s="3" customFormat="1" ht="192" customHeight="1" x14ac:dyDescent="0.2">
      <c r="A88" s="41">
        <v>27</v>
      </c>
      <c r="B88" s="42" t="s">
        <v>211</v>
      </c>
      <c r="C88" s="43" t="s">
        <v>212</v>
      </c>
      <c r="D88" s="44" t="s">
        <v>176</v>
      </c>
      <c r="E88" s="45">
        <v>0.11</v>
      </c>
      <c r="F88" s="46" t="s">
        <v>213</v>
      </c>
      <c r="G88" s="46" t="s">
        <v>214</v>
      </c>
      <c r="H88" s="46">
        <v>13424.08</v>
      </c>
      <c r="I88" s="44" t="s">
        <v>32</v>
      </c>
      <c r="J88" s="46" t="s">
        <v>215</v>
      </c>
      <c r="K88" s="46" t="s">
        <v>216</v>
      </c>
      <c r="L88" s="46">
        <v>13422.75</v>
      </c>
      <c r="M88" s="46">
        <f>10248.63+152.26</f>
        <v>10400.89</v>
      </c>
      <c r="N88" s="47" t="s">
        <v>53</v>
      </c>
      <c r="O88" s="48">
        <v>29422.1</v>
      </c>
      <c r="P88" s="48" t="s">
        <v>217</v>
      </c>
      <c r="Q88" s="48" t="s">
        <v>218</v>
      </c>
    </row>
    <row r="89" spans="1:17" s="3" customFormat="1" ht="36" x14ac:dyDescent="0.2">
      <c r="A89" s="77" t="s">
        <v>77</v>
      </c>
      <c r="B89" s="69"/>
      <c r="C89" s="69"/>
      <c r="D89" s="69"/>
      <c r="E89" s="69"/>
      <c r="F89" s="69"/>
      <c r="G89" s="69"/>
      <c r="H89" s="69"/>
      <c r="I89" s="69"/>
      <c r="J89" s="38" t="s">
        <v>219</v>
      </c>
      <c r="K89" s="38" t="s">
        <v>220</v>
      </c>
      <c r="L89" s="38"/>
      <c r="M89" s="38"/>
      <c r="N89" s="39"/>
      <c r="O89" s="40"/>
      <c r="P89" s="40"/>
      <c r="Q89" s="40" t="s">
        <v>221</v>
      </c>
    </row>
    <row r="90" spans="1:17" s="3" customFormat="1" ht="36" x14ac:dyDescent="0.2">
      <c r="A90" s="77" t="s">
        <v>81</v>
      </c>
      <c r="B90" s="69"/>
      <c r="C90" s="69"/>
      <c r="D90" s="69"/>
      <c r="E90" s="69"/>
      <c r="F90" s="69"/>
      <c r="G90" s="69"/>
      <c r="H90" s="69"/>
      <c r="I90" s="69"/>
      <c r="J90" s="38" t="s">
        <v>222</v>
      </c>
      <c r="K90" s="38" t="s">
        <v>223</v>
      </c>
      <c r="L90" s="38"/>
      <c r="M90" s="38"/>
      <c r="N90" s="39"/>
      <c r="O90" s="40"/>
      <c r="P90" s="40"/>
      <c r="Q90" s="40" t="s">
        <v>221</v>
      </c>
    </row>
    <row r="91" spans="1:17" s="3" customFormat="1" ht="12.75" x14ac:dyDescent="0.2">
      <c r="A91" s="77" t="s">
        <v>84</v>
      </c>
      <c r="B91" s="69"/>
      <c r="C91" s="69"/>
      <c r="D91" s="69"/>
      <c r="E91" s="69"/>
      <c r="F91" s="69"/>
      <c r="G91" s="69"/>
      <c r="H91" s="69"/>
      <c r="I91" s="69"/>
      <c r="J91" s="38">
        <v>6161.65</v>
      </c>
      <c r="K91" s="38"/>
      <c r="L91" s="38"/>
      <c r="M91" s="38"/>
      <c r="N91" s="39"/>
      <c r="O91" s="40"/>
      <c r="P91" s="40"/>
      <c r="Q91" s="40"/>
    </row>
    <row r="92" spans="1:17" s="3" customFormat="1" ht="12.75" x14ac:dyDescent="0.2">
      <c r="A92" s="77" t="s">
        <v>85</v>
      </c>
      <c r="B92" s="69"/>
      <c r="C92" s="69"/>
      <c r="D92" s="69"/>
      <c r="E92" s="69"/>
      <c r="F92" s="69"/>
      <c r="G92" s="69"/>
      <c r="H92" s="69"/>
      <c r="I92" s="69"/>
      <c r="J92" s="38">
        <v>2288.0500000000002</v>
      </c>
      <c r="K92" s="38"/>
      <c r="L92" s="38"/>
      <c r="M92" s="38"/>
      <c r="N92" s="39"/>
      <c r="O92" s="40"/>
      <c r="P92" s="40"/>
      <c r="Q92" s="40"/>
    </row>
    <row r="93" spans="1:17" s="3" customFormat="1" ht="12.75" x14ac:dyDescent="0.2">
      <c r="A93" s="80" t="s">
        <v>224</v>
      </c>
      <c r="B93" s="71"/>
      <c r="C93" s="71"/>
      <c r="D93" s="71"/>
      <c r="E93" s="71"/>
      <c r="F93" s="71"/>
      <c r="G93" s="71"/>
      <c r="H93" s="71"/>
      <c r="I93" s="71"/>
      <c r="J93" s="49"/>
      <c r="K93" s="49"/>
      <c r="L93" s="49"/>
      <c r="M93" s="49"/>
      <c r="N93" s="50"/>
      <c r="O93" s="51"/>
      <c r="P93" s="51"/>
      <c r="Q93" s="51"/>
    </row>
    <row r="94" spans="1:17" s="3" customFormat="1" ht="12.75" x14ac:dyDescent="0.2">
      <c r="A94" s="77" t="s">
        <v>194</v>
      </c>
      <c r="B94" s="69"/>
      <c r="C94" s="69"/>
      <c r="D94" s="69"/>
      <c r="E94" s="69"/>
      <c r="F94" s="69"/>
      <c r="G94" s="69"/>
      <c r="H94" s="69"/>
      <c r="I94" s="69"/>
      <c r="J94" s="38">
        <v>14308.99</v>
      </c>
      <c r="K94" s="38"/>
      <c r="L94" s="38"/>
      <c r="M94" s="38"/>
      <c r="N94" s="39"/>
      <c r="O94" s="40"/>
      <c r="P94" s="40"/>
      <c r="Q94" s="40">
        <v>9.11</v>
      </c>
    </row>
    <row r="95" spans="1:17" s="3" customFormat="1" ht="24" x14ac:dyDescent="0.2">
      <c r="A95" s="77" t="s">
        <v>90</v>
      </c>
      <c r="B95" s="69"/>
      <c r="C95" s="69"/>
      <c r="D95" s="69"/>
      <c r="E95" s="69"/>
      <c r="F95" s="69"/>
      <c r="G95" s="69"/>
      <c r="H95" s="69"/>
      <c r="I95" s="69"/>
      <c r="J95" s="38">
        <v>30835.62</v>
      </c>
      <c r="K95" s="38"/>
      <c r="L95" s="38"/>
      <c r="M95" s="38"/>
      <c r="N95" s="39"/>
      <c r="O95" s="40"/>
      <c r="P95" s="40"/>
      <c r="Q95" s="40" t="s">
        <v>225</v>
      </c>
    </row>
    <row r="96" spans="1:17" s="3" customFormat="1" ht="12.75" x14ac:dyDescent="0.2">
      <c r="A96" s="77" t="s">
        <v>89</v>
      </c>
      <c r="B96" s="69"/>
      <c r="C96" s="69"/>
      <c r="D96" s="69"/>
      <c r="E96" s="69"/>
      <c r="F96" s="69"/>
      <c r="G96" s="69"/>
      <c r="H96" s="69"/>
      <c r="I96" s="69"/>
      <c r="J96" s="38">
        <v>310.61</v>
      </c>
      <c r="K96" s="38"/>
      <c r="L96" s="38"/>
      <c r="M96" s="38"/>
      <c r="N96" s="39"/>
      <c r="O96" s="40"/>
      <c r="P96" s="40"/>
      <c r="Q96" s="40"/>
    </row>
    <row r="97" spans="1:17" s="3" customFormat="1" ht="24" x14ac:dyDescent="0.2">
      <c r="A97" s="77" t="s">
        <v>93</v>
      </c>
      <c r="B97" s="69"/>
      <c r="C97" s="69"/>
      <c r="D97" s="69"/>
      <c r="E97" s="69"/>
      <c r="F97" s="69"/>
      <c r="G97" s="69"/>
      <c r="H97" s="69"/>
      <c r="I97" s="69"/>
      <c r="J97" s="38">
        <v>45455.22</v>
      </c>
      <c r="K97" s="38"/>
      <c r="L97" s="38"/>
      <c r="M97" s="38"/>
      <c r="N97" s="39"/>
      <c r="O97" s="40"/>
      <c r="P97" s="40"/>
      <c r="Q97" s="40" t="s">
        <v>221</v>
      </c>
    </row>
    <row r="98" spans="1:17" s="3" customFormat="1" ht="12.75" x14ac:dyDescent="0.2">
      <c r="A98" s="77" t="s">
        <v>94</v>
      </c>
      <c r="B98" s="69"/>
      <c r="C98" s="69"/>
      <c r="D98" s="69"/>
      <c r="E98" s="69"/>
      <c r="F98" s="69"/>
      <c r="G98" s="69"/>
      <c r="H98" s="69"/>
      <c r="I98" s="69"/>
      <c r="J98" s="38"/>
      <c r="K98" s="38"/>
      <c r="L98" s="38"/>
      <c r="M98" s="38"/>
      <c r="N98" s="39"/>
      <c r="O98" s="40"/>
      <c r="P98" s="40"/>
      <c r="Q98" s="40"/>
    </row>
    <row r="99" spans="1:17" s="3" customFormat="1" ht="12.75" x14ac:dyDescent="0.2">
      <c r="A99" s="77" t="s">
        <v>95</v>
      </c>
      <c r="B99" s="69"/>
      <c r="C99" s="69"/>
      <c r="D99" s="69"/>
      <c r="E99" s="69"/>
      <c r="F99" s="69"/>
      <c r="G99" s="69"/>
      <c r="H99" s="69"/>
      <c r="I99" s="69"/>
      <c r="J99" s="38">
        <v>21964.62</v>
      </c>
      <c r="K99" s="38"/>
      <c r="L99" s="38"/>
      <c r="M99" s="38"/>
      <c r="N99" s="39"/>
      <c r="O99" s="40"/>
      <c r="P99" s="40"/>
      <c r="Q99" s="40"/>
    </row>
    <row r="100" spans="1:17" s="3" customFormat="1" ht="12.75" x14ac:dyDescent="0.2">
      <c r="A100" s="77" t="s">
        <v>96</v>
      </c>
      <c r="B100" s="69"/>
      <c r="C100" s="69"/>
      <c r="D100" s="69"/>
      <c r="E100" s="69"/>
      <c r="F100" s="69"/>
      <c r="G100" s="69"/>
      <c r="H100" s="69"/>
      <c r="I100" s="69"/>
      <c r="J100" s="38">
        <v>92.87</v>
      </c>
      <c r="K100" s="38"/>
      <c r="L100" s="38"/>
      <c r="M100" s="38"/>
      <c r="N100" s="39"/>
      <c r="O100" s="40"/>
      <c r="P100" s="40"/>
      <c r="Q100" s="40"/>
    </row>
    <row r="101" spans="1:17" s="3" customFormat="1" ht="12.75" x14ac:dyDescent="0.2">
      <c r="A101" s="77" t="s">
        <v>97</v>
      </c>
      <c r="B101" s="69"/>
      <c r="C101" s="69"/>
      <c r="D101" s="69"/>
      <c r="E101" s="69"/>
      <c r="F101" s="69"/>
      <c r="G101" s="69"/>
      <c r="H101" s="69"/>
      <c r="I101" s="69"/>
      <c r="J101" s="38">
        <v>15101.05</v>
      </c>
      <c r="K101" s="38"/>
      <c r="L101" s="38"/>
      <c r="M101" s="38"/>
      <c r="N101" s="39"/>
      <c r="O101" s="40"/>
      <c r="P101" s="40"/>
      <c r="Q101" s="40"/>
    </row>
    <row r="102" spans="1:17" s="3" customFormat="1" ht="12.75" x14ac:dyDescent="0.2">
      <c r="A102" s="77" t="s">
        <v>98</v>
      </c>
      <c r="B102" s="69"/>
      <c r="C102" s="69"/>
      <c r="D102" s="69"/>
      <c r="E102" s="69"/>
      <c r="F102" s="69"/>
      <c r="G102" s="69"/>
      <c r="H102" s="69"/>
      <c r="I102" s="69"/>
      <c r="J102" s="38">
        <v>6161.65</v>
      </c>
      <c r="K102" s="38"/>
      <c r="L102" s="38"/>
      <c r="M102" s="38"/>
      <c r="N102" s="39"/>
      <c r="O102" s="40"/>
      <c r="P102" s="40"/>
      <c r="Q102" s="40"/>
    </row>
    <row r="103" spans="1:17" s="3" customFormat="1" ht="12.75" x14ac:dyDescent="0.2">
      <c r="A103" s="77" t="s">
        <v>99</v>
      </c>
      <c r="B103" s="69"/>
      <c r="C103" s="69"/>
      <c r="D103" s="69"/>
      <c r="E103" s="69"/>
      <c r="F103" s="69"/>
      <c r="G103" s="69"/>
      <c r="H103" s="69"/>
      <c r="I103" s="69"/>
      <c r="J103" s="38">
        <v>2288.0500000000002</v>
      </c>
      <c r="K103" s="38"/>
      <c r="L103" s="38"/>
      <c r="M103" s="38"/>
      <c r="N103" s="39"/>
      <c r="O103" s="40"/>
      <c r="P103" s="40"/>
      <c r="Q103" s="40"/>
    </row>
    <row r="104" spans="1:17" s="3" customFormat="1" ht="24" x14ac:dyDescent="0.2">
      <c r="A104" s="78" t="s">
        <v>254</v>
      </c>
      <c r="B104" s="79"/>
      <c r="C104" s="79"/>
      <c r="D104" s="79"/>
      <c r="E104" s="79"/>
      <c r="F104" s="79"/>
      <c r="G104" s="79"/>
      <c r="H104" s="79"/>
      <c r="I104" s="79"/>
      <c r="J104" s="52">
        <v>45455.22</v>
      </c>
      <c r="K104" s="52"/>
      <c r="L104" s="52"/>
      <c r="M104" s="52"/>
      <c r="N104" s="53"/>
      <c r="O104" s="54"/>
      <c r="P104" s="54"/>
      <c r="Q104" s="54" t="s">
        <v>221</v>
      </c>
    </row>
    <row r="105" spans="1:17" s="3" customFormat="1" ht="36" x14ac:dyDescent="0.2">
      <c r="A105" s="68" t="s">
        <v>226</v>
      </c>
      <c r="B105" s="69"/>
      <c r="C105" s="69"/>
      <c r="D105" s="69"/>
      <c r="E105" s="69"/>
      <c r="F105" s="69"/>
      <c r="G105" s="69"/>
      <c r="H105" s="69"/>
      <c r="I105" s="69"/>
      <c r="J105" s="58" t="s">
        <v>227</v>
      </c>
      <c r="K105" s="58" t="s">
        <v>228</v>
      </c>
      <c r="L105" s="58"/>
      <c r="M105" s="59"/>
      <c r="N105" s="58"/>
      <c r="O105" s="58"/>
      <c r="P105" s="58"/>
      <c r="Q105" s="60" t="s">
        <v>229</v>
      </c>
    </row>
    <row r="106" spans="1:17" s="3" customFormat="1" ht="48" x14ac:dyDescent="0.2">
      <c r="A106" s="68" t="s">
        <v>230</v>
      </c>
      <c r="B106" s="69"/>
      <c r="C106" s="69"/>
      <c r="D106" s="69"/>
      <c r="E106" s="69"/>
      <c r="F106" s="69"/>
      <c r="G106" s="69"/>
      <c r="H106" s="69"/>
      <c r="I106" s="69"/>
      <c r="J106" s="58" t="s">
        <v>231</v>
      </c>
      <c r="K106" s="58" t="s">
        <v>232</v>
      </c>
      <c r="L106" s="58"/>
      <c r="M106" s="59"/>
      <c r="N106" s="58"/>
      <c r="O106" s="58"/>
      <c r="P106" s="58"/>
      <c r="Q106" s="60" t="s">
        <v>229</v>
      </c>
    </row>
    <row r="107" spans="1:17" s="3" customFormat="1" ht="12.75" x14ac:dyDescent="0.2">
      <c r="A107" s="68" t="s">
        <v>84</v>
      </c>
      <c r="B107" s="69"/>
      <c r="C107" s="69"/>
      <c r="D107" s="69"/>
      <c r="E107" s="69"/>
      <c r="F107" s="69"/>
      <c r="G107" s="69"/>
      <c r="H107" s="69"/>
      <c r="I107" s="69"/>
      <c r="J107" s="58">
        <v>41100.99</v>
      </c>
      <c r="K107" s="58"/>
      <c r="L107" s="58"/>
      <c r="M107" s="59"/>
      <c r="N107" s="58"/>
      <c r="O107" s="58"/>
      <c r="P107" s="58"/>
      <c r="Q107" s="60"/>
    </row>
    <row r="108" spans="1:17" s="3" customFormat="1" ht="12.75" x14ac:dyDescent="0.2">
      <c r="A108" s="68" t="s">
        <v>85</v>
      </c>
      <c r="B108" s="69"/>
      <c r="C108" s="69"/>
      <c r="D108" s="69"/>
      <c r="E108" s="69"/>
      <c r="F108" s="69"/>
      <c r="G108" s="69"/>
      <c r="H108" s="69"/>
      <c r="I108" s="69"/>
      <c r="J108" s="58">
        <v>16814.240000000002</v>
      </c>
      <c r="K108" s="58"/>
      <c r="L108" s="58"/>
      <c r="M108" s="59"/>
      <c r="N108" s="58"/>
      <c r="O108" s="58"/>
      <c r="P108" s="58"/>
      <c r="Q108" s="60"/>
    </row>
    <row r="109" spans="1:17" s="3" customFormat="1" ht="12.75" x14ac:dyDescent="0.2">
      <c r="A109" s="70" t="s">
        <v>233</v>
      </c>
      <c r="B109" s="71"/>
      <c r="C109" s="71"/>
      <c r="D109" s="71"/>
      <c r="E109" s="71"/>
      <c r="F109" s="71"/>
      <c r="G109" s="71"/>
      <c r="H109" s="71"/>
      <c r="I109" s="71"/>
      <c r="J109" s="61"/>
      <c r="K109" s="61"/>
      <c r="L109" s="61"/>
      <c r="M109" s="62"/>
      <c r="N109" s="61"/>
      <c r="O109" s="61"/>
      <c r="P109" s="61"/>
      <c r="Q109" s="63"/>
    </row>
    <row r="110" spans="1:17" s="3" customFormat="1" ht="26.1" customHeight="1" x14ac:dyDescent="0.2">
      <c r="A110" s="68" t="s">
        <v>87</v>
      </c>
      <c r="B110" s="69"/>
      <c r="C110" s="69"/>
      <c r="D110" s="69"/>
      <c r="E110" s="69"/>
      <c r="F110" s="69"/>
      <c r="G110" s="69"/>
      <c r="H110" s="69"/>
      <c r="I110" s="69"/>
      <c r="J110" s="58">
        <v>101220.7</v>
      </c>
      <c r="K110" s="58"/>
      <c r="L110" s="58"/>
      <c r="M110" s="59"/>
      <c r="N110" s="58"/>
      <c r="O110" s="58"/>
      <c r="P110" s="58"/>
      <c r="Q110" s="60" t="s">
        <v>88</v>
      </c>
    </row>
    <row r="111" spans="1:17" s="3" customFormat="1" ht="12.75" x14ac:dyDescent="0.2">
      <c r="A111" s="68" t="s">
        <v>89</v>
      </c>
      <c r="B111" s="69"/>
      <c r="C111" s="69"/>
      <c r="D111" s="69"/>
      <c r="E111" s="69"/>
      <c r="F111" s="69"/>
      <c r="G111" s="69"/>
      <c r="H111" s="69"/>
      <c r="I111" s="69"/>
      <c r="J111" s="58">
        <v>790720.19</v>
      </c>
      <c r="K111" s="58"/>
      <c r="L111" s="58"/>
      <c r="M111" s="59"/>
      <c r="N111" s="58"/>
      <c r="O111" s="58"/>
      <c r="P111" s="58"/>
      <c r="Q111" s="60"/>
    </row>
    <row r="112" spans="1:17" s="3" customFormat="1" ht="25.5" x14ac:dyDescent="0.2">
      <c r="A112" s="68" t="s">
        <v>90</v>
      </c>
      <c r="B112" s="69"/>
      <c r="C112" s="69"/>
      <c r="D112" s="69"/>
      <c r="E112" s="69"/>
      <c r="F112" s="69"/>
      <c r="G112" s="69"/>
      <c r="H112" s="69"/>
      <c r="I112" s="69"/>
      <c r="J112" s="58">
        <v>62236.18</v>
      </c>
      <c r="K112" s="58"/>
      <c r="L112" s="58"/>
      <c r="M112" s="59"/>
      <c r="N112" s="58"/>
      <c r="O112" s="58"/>
      <c r="P112" s="58"/>
      <c r="Q112" s="60" t="s">
        <v>234</v>
      </c>
    </row>
    <row r="113" spans="1:17" s="3" customFormat="1" ht="25.5" x14ac:dyDescent="0.2">
      <c r="A113" s="68" t="s">
        <v>91</v>
      </c>
      <c r="B113" s="69"/>
      <c r="C113" s="69"/>
      <c r="D113" s="69"/>
      <c r="E113" s="69"/>
      <c r="F113" s="69"/>
      <c r="G113" s="69"/>
      <c r="H113" s="69"/>
      <c r="I113" s="69"/>
      <c r="J113" s="58">
        <v>36369.67</v>
      </c>
      <c r="K113" s="58"/>
      <c r="L113" s="58"/>
      <c r="M113" s="59"/>
      <c r="N113" s="58"/>
      <c r="O113" s="58"/>
      <c r="P113" s="58"/>
      <c r="Q113" s="60" t="s">
        <v>92</v>
      </c>
    </row>
    <row r="114" spans="1:17" s="3" customFormat="1" ht="25.5" x14ac:dyDescent="0.2">
      <c r="A114" s="68" t="s">
        <v>191</v>
      </c>
      <c r="B114" s="69"/>
      <c r="C114" s="69"/>
      <c r="D114" s="69"/>
      <c r="E114" s="69"/>
      <c r="F114" s="69"/>
      <c r="G114" s="69"/>
      <c r="H114" s="69"/>
      <c r="I114" s="69"/>
      <c r="J114" s="58">
        <v>18056.849999999999</v>
      </c>
      <c r="K114" s="58"/>
      <c r="L114" s="58"/>
      <c r="M114" s="59"/>
      <c r="N114" s="58"/>
      <c r="O114" s="58"/>
      <c r="P114" s="58"/>
      <c r="Q114" s="60" t="s">
        <v>192</v>
      </c>
    </row>
    <row r="115" spans="1:17" s="3" customFormat="1" ht="12.75" x14ac:dyDescent="0.2">
      <c r="A115" s="68" t="s">
        <v>193</v>
      </c>
      <c r="B115" s="69"/>
      <c r="C115" s="69"/>
      <c r="D115" s="69"/>
      <c r="E115" s="69"/>
      <c r="F115" s="69"/>
      <c r="G115" s="69"/>
      <c r="H115" s="69"/>
      <c r="I115" s="69"/>
      <c r="J115" s="58">
        <v>603.16</v>
      </c>
      <c r="K115" s="58"/>
      <c r="L115" s="58"/>
      <c r="M115" s="59"/>
      <c r="N115" s="58"/>
      <c r="O115" s="58"/>
      <c r="P115" s="58"/>
      <c r="Q115" s="60">
        <v>0.41</v>
      </c>
    </row>
    <row r="116" spans="1:17" s="3" customFormat="1" ht="12.75" x14ac:dyDescent="0.2">
      <c r="A116" s="68" t="s">
        <v>194</v>
      </c>
      <c r="B116" s="69"/>
      <c r="C116" s="69"/>
      <c r="D116" s="69"/>
      <c r="E116" s="69"/>
      <c r="F116" s="69"/>
      <c r="G116" s="69"/>
      <c r="H116" s="69"/>
      <c r="I116" s="69"/>
      <c r="J116" s="58">
        <v>38542.53</v>
      </c>
      <c r="K116" s="58"/>
      <c r="L116" s="58"/>
      <c r="M116" s="59"/>
      <c r="N116" s="58"/>
      <c r="O116" s="58"/>
      <c r="P116" s="58"/>
      <c r="Q116" s="60">
        <v>39.049999999999997</v>
      </c>
    </row>
    <row r="117" spans="1:17" s="3" customFormat="1" ht="25.5" x14ac:dyDescent="0.2">
      <c r="A117" s="68" t="s">
        <v>195</v>
      </c>
      <c r="B117" s="69"/>
      <c r="C117" s="69"/>
      <c r="D117" s="69"/>
      <c r="E117" s="69"/>
      <c r="F117" s="69"/>
      <c r="G117" s="69"/>
      <c r="H117" s="69"/>
      <c r="I117" s="69"/>
      <c r="J117" s="58">
        <v>81734.47</v>
      </c>
      <c r="K117" s="58"/>
      <c r="L117" s="58"/>
      <c r="M117" s="59"/>
      <c r="N117" s="58"/>
      <c r="O117" s="58"/>
      <c r="P117" s="58"/>
      <c r="Q117" s="60" t="s">
        <v>196</v>
      </c>
    </row>
    <row r="118" spans="1:17" s="3" customFormat="1" ht="25.5" x14ac:dyDescent="0.2">
      <c r="A118" s="68" t="s">
        <v>93</v>
      </c>
      <c r="B118" s="69"/>
      <c r="C118" s="69"/>
      <c r="D118" s="69"/>
      <c r="E118" s="69"/>
      <c r="F118" s="69"/>
      <c r="G118" s="69"/>
      <c r="H118" s="69"/>
      <c r="I118" s="69"/>
      <c r="J118" s="58">
        <v>1129483.75</v>
      </c>
      <c r="K118" s="58"/>
      <c r="L118" s="58"/>
      <c r="M118" s="59"/>
      <c r="N118" s="58"/>
      <c r="O118" s="58"/>
      <c r="P118" s="58"/>
      <c r="Q118" s="60" t="s">
        <v>229</v>
      </c>
    </row>
    <row r="119" spans="1:17" s="3" customFormat="1" ht="12.75" x14ac:dyDescent="0.2">
      <c r="A119" s="68" t="s">
        <v>94</v>
      </c>
      <c r="B119" s="69"/>
      <c r="C119" s="69"/>
      <c r="D119" s="69"/>
      <c r="E119" s="69"/>
      <c r="F119" s="69"/>
      <c r="G119" s="69"/>
      <c r="H119" s="69"/>
      <c r="I119" s="69"/>
      <c r="J119" s="58"/>
      <c r="K119" s="58"/>
      <c r="L119" s="58"/>
      <c r="M119" s="59"/>
      <c r="N119" s="58"/>
      <c r="O119" s="58"/>
      <c r="P119" s="58"/>
      <c r="Q119" s="60"/>
    </row>
    <row r="120" spans="1:17" s="3" customFormat="1" ht="12.75" x14ac:dyDescent="0.2">
      <c r="A120" s="68" t="s">
        <v>95</v>
      </c>
      <c r="B120" s="69"/>
      <c r="C120" s="69"/>
      <c r="D120" s="69"/>
      <c r="E120" s="69"/>
      <c r="F120" s="69"/>
      <c r="G120" s="69"/>
      <c r="H120" s="69"/>
      <c r="I120" s="69"/>
      <c r="J120" s="58">
        <v>968788.65</v>
      </c>
      <c r="K120" s="58"/>
      <c r="L120" s="58"/>
      <c r="M120" s="59"/>
      <c r="N120" s="58"/>
      <c r="O120" s="58"/>
      <c r="P120" s="58"/>
      <c r="Q120" s="60"/>
    </row>
    <row r="121" spans="1:17" s="3" customFormat="1" ht="12.75" x14ac:dyDescent="0.2">
      <c r="A121" s="68" t="s">
        <v>96</v>
      </c>
      <c r="B121" s="69"/>
      <c r="C121" s="69"/>
      <c r="D121" s="69"/>
      <c r="E121" s="69"/>
      <c r="F121" s="69"/>
      <c r="G121" s="69"/>
      <c r="H121" s="69"/>
      <c r="I121" s="69"/>
      <c r="J121" s="58">
        <v>5553.15</v>
      </c>
      <c r="K121" s="58"/>
      <c r="L121" s="58"/>
      <c r="M121" s="59"/>
      <c r="N121" s="58"/>
      <c r="O121" s="58"/>
      <c r="P121" s="58"/>
      <c r="Q121" s="60"/>
    </row>
    <row r="122" spans="1:17" s="3" customFormat="1" ht="12.75" x14ac:dyDescent="0.2">
      <c r="A122" s="68" t="s">
        <v>97</v>
      </c>
      <c r="B122" s="69"/>
      <c r="C122" s="69"/>
      <c r="D122" s="69"/>
      <c r="E122" s="69"/>
      <c r="F122" s="69"/>
      <c r="G122" s="69"/>
      <c r="H122" s="69"/>
      <c r="I122" s="69"/>
      <c r="J122" s="58">
        <v>98574.92</v>
      </c>
      <c r="K122" s="66">
        <v>97226.72</v>
      </c>
      <c r="L122" s="58"/>
      <c r="M122" s="59"/>
      <c r="N122" s="58"/>
      <c r="O122" s="58"/>
      <c r="P122" s="58"/>
      <c r="Q122" s="60"/>
    </row>
    <row r="123" spans="1:17" s="3" customFormat="1" ht="12.75" x14ac:dyDescent="0.2">
      <c r="A123" s="68" t="s">
        <v>98</v>
      </c>
      <c r="B123" s="69"/>
      <c r="C123" s="69"/>
      <c r="D123" s="69"/>
      <c r="E123" s="69"/>
      <c r="F123" s="69"/>
      <c r="G123" s="69"/>
      <c r="H123" s="69"/>
      <c r="I123" s="69"/>
      <c r="J123" s="58">
        <v>41100.99</v>
      </c>
      <c r="K123" s="58"/>
      <c r="L123" s="58"/>
      <c r="M123" s="59"/>
      <c r="N123" s="58"/>
      <c r="O123" s="58"/>
      <c r="P123" s="58"/>
      <c r="Q123" s="60"/>
    </row>
    <row r="124" spans="1:17" s="3" customFormat="1" ht="12.75" x14ac:dyDescent="0.2">
      <c r="A124" s="68" t="s">
        <v>99</v>
      </c>
      <c r="B124" s="69"/>
      <c r="C124" s="69"/>
      <c r="D124" s="69"/>
      <c r="E124" s="69"/>
      <c r="F124" s="69"/>
      <c r="G124" s="69"/>
      <c r="H124" s="69"/>
      <c r="I124" s="69"/>
      <c r="J124" s="58">
        <v>16814.240000000002</v>
      </c>
      <c r="K124" s="58"/>
      <c r="L124" s="58"/>
      <c r="M124" s="59"/>
      <c r="N124" s="58"/>
      <c r="O124" s="58"/>
      <c r="P124" s="58"/>
      <c r="Q124" s="60"/>
    </row>
    <row r="125" spans="1:17" s="3" customFormat="1" ht="12.75" x14ac:dyDescent="0.2">
      <c r="A125" s="68" t="s">
        <v>235</v>
      </c>
      <c r="B125" s="69"/>
      <c r="C125" s="69"/>
      <c r="D125" s="69"/>
      <c r="E125" s="69"/>
      <c r="F125" s="69"/>
      <c r="G125" s="69"/>
      <c r="H125" s="69"/>
      <c r="I125" s="69"/>
      <c r="J125" s="58">
        <v>840.99</v>
      </c>
      <c r="K125" s="58"/>
      <c r="L125" s="58"/>
      <c r="M125" s="59"/>
      <c r="N125" s="58"/>
      <c r="O125" s="58"/>
      <c r="P125" s="58"/>
      <c r="Q125" s="60"/>
    </row>
    <row r="126" spans="1:17" s="3" customFormat="1" ht="12.75" x14ac:dyDescent="0.2">
      <c r="A126" s="68" t="s">
        <v>236</v>
      </c>
      <c r="B126" s="69"/>
      <c r="C126" s="69"/>
      <c r="D126" s="69"/>
      <c r="E126" s="69"/>
      <c r="F126" s="69"/>
      <c r="G126" s="69"/>
      <c r="H126" s="69"/>
      <c r="I126" s="69"/>
      <c r="J126" s="58">
        <v>1407.3</v>
      </c>
      <c r="K126" s="58"/>
      <c r="L126" s="58"/>
      <c r="M126" s="59"/>
      <c r="N126" s="58"/>
      <c r="O126" s="58"/>
      <c r="P126" s="58"/>
      <c r="Q126" s="60"/>
    </row>
    <row r="127" spans="1:17" s="3" customFormat="1" ht="12.75" x14ac:dyDescent="0.2">
      <c r="A127" s="68" t="s">
        <v>237</v>
      </c>
      <c r="B127" s="69"/>
      <c r="C127" s="69"/>
      <c r="D127" s="69"/>
      <c r="E127" s="69"/>
      <c r="F127" s="69"/>
      <c r="G127" s="69"/>
      <c r="H127" s="69"/>
      <c r="I127" s="69"/>
      <c r="J127" s="58">
        <v>504.43</v>
      </c>
      <c r="K127" s="58"/>
      <c r="L127" s="58"/>
      <c r="M127" s="59"/>
      <c r="N127" s="58"/>
      <c r="O127" s="58"/>
      <c r="P127" s="58"/>
      <c r="Q127" s="60"/>
    </row>
    <row r="128" spans="1:17" s="3" customFormat="1" ht="26.25" customHeight="1" x14ac:dyDescent="0.2">
      <c r="A128" s="70" t="s">
        <v>238</v>
      </c>
      <c r="B128" s="71"/>
      <c r="C128" s="71"/>
      <c r="D128" s="71"/>
      <c r="E128" s="71"/>
      <c r="F128" s="71"/>
      <c r="G128" s="71"/>
      <c r="H128" s="71"/>
      <c r="I128" s="71"/>
      <c r="J128" s="61">
        <v>1132236.47</v>
      </c>
      <c r="K128" s="61"/>
      <c r="L128" s="61"/>
      <c r="M128" s="62"/>
      <c r="N128" s="61"/>
      <c r="O128" s="61"/>
      <c r="P128" s="61"/>
      <c r="Q128" s="63" t="s">
        <v>229</v>
      </c>
    </row>
    <row r="129" spans="1:17" s="3" customFormat="1" ht="17.25" customHeight="1" x14ac:dyDescent="0.2">
      <c r="A129" s="75" t="s">
        <v>239</v>
      </c>
      <c r="B129" s="75"/>
      <c r="C129" s="75"/>
      <c r="D129" s="75"/>
      <c r="E129" s="75"/>
      <c r="F129" s="75"/>
      <c r="G129" s="75"/>
      <c r="H129" s="75"/>
      <c r="I129" s="76"/>
      <c r="J129" s="67">
        <f>J127+J126+J125+J124+J123+K122+J121</f>
        <v>163447.81999999998</v>
      </c>
      <c r="K129" s="61"/>
      <c r="L129" s="61"/>
      <c r="M129" s="62"/>
      <c r="N129" s="61"/>
      <c r="O129" s="61"/>
      <c r="P129" s="61"/>
      <c r="Q129" s="63"/>
    </row>
    <row r="130" spans="1:17" s="3" customFormat="1" ht="17.25" customHeight="1" x14ac:dyDescent="0.2">
      <c r="A130" s="72"/>
      <c r="B130" s="73"/>
      <c r="C130" s="73"/>
      <c r="D130" s="73"/>
      <c r="E130" s="73"/>
      <c r="F130" s="73"/>
      <c r="G130" s="73"/>
      <c r="H130" s="73"/>
      <c r="I130" s="74"/>
      <c r="J130" s="61"/>
      <c r="K130" s="61"/>
      <c r="L130" s="61"/>
      <c r="M130" s="62"/>
      <c r="N130" s="61"/>
      <c r="O130" s="61"/>
      <c r="P130" s="61"/>
      <c r="Q130" s="63"/>
    </row>
    <row r="131" spans="1:17" s="3" customFormat="1" ht="17.25" customHeight="1" x14ac:dyDescent="0.2">
      <c r="A131" s="64"/>
      <c r="B131" s="65"/>
      <c r="C131" s="65"/>
      <c r="D131" s="65"/>
      <c r="E131" s="65"/>
      <c r="F131" s="65"/>
      <c r="G131" s="65"/>
      <c r="H131" s="65"/>
      <c r="I131" s="65"/>
      <c r="J131" s="55"/>
      <c r="K131" s="55"/>
      <c r="L131" s="55"/>
      <c r="M131" s="56"/>
      <c r="N131" s="55"/>
      <c r="O131" s="55"/>
      <c r="P131" s="55"/>
      <c r="Q131" s="57"/>
    </row>
    <row r="132" spans="1:17" s="14" customFormat="1" x14ac:dyDescent="0.2">
      <c r="A132" s="10"/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1"/>
      <c r="O132" s="11"/>
      <c r="P132" s="11"/>
      <c r="Q132" s="11"/>
    </row>
    <row r="133" spans="1:17" x14ac:dyDescent="0.2">
      <c r="A133" s="15" t="s">
        <v>25</v>
      </c>
      <c r="F133" s="16"/>
    </row>
    <row r="135" spans="1:17" x14ac:dyDescent="0.2">
      <c r="A135" s="15" t="s">
        <v>240</v>
      </c>
    </row>
  </sheetData>
  <mergeCells count="106">
    <mergeCell ref="A9:Q9"/>
    <mergeCell ref="A10:Q10"/>
    <mergeCell ref="A8:Q8"/>
    <mergeCell ref="P20:P22"/>
    <mergeCell ref="Q20:Q22"/>
    <mergeCell ref="O20:O22"/>
    <mergeCell ref="N20:N22"/>
    <mergeCell ref="M20:M22"/>
    <mergeCell ref="J20:L20"/>
    <mergeCell ref="L21:L22"/>
    <mergeCell ref="D17:E17"/>
    <mergeCell ref="C18:J18"/>
    <mergeCell ref="A11:Q11"/>
    <mergeCell ref="A12:Q12"/>
    <mergeCell ref="A13:Q13"/>
    <mergeCell ref="A14:Q14"/>
    <mergeCell ref="E20:E22"/>
    <mergeCell ref="I20:I21"/>
    <mergeCell ref="F20:H20"/>
    <mergeCell ref="H21:H22"/>
    <mergeCell ref="A20:A22"/>
    <mergeCell ref="B20:B22"/>
    <mergeCell ref="C20:C22"/>
    <mergeCell ref="D20:D22"/>
    <mergeCell ref="A37:I37"/>
    <mergeCell ref="A38:I38"/>
    <mergeCell ref="A39:I39"/>
    <mergeCell ref="A40:I40"/>
    <mergeCell ref="A41:I41"/>
    <mergeCell ref="A24:Q24"/>
    <mergeCell ref="A25:Q25"/>
    <mergeCell ref="A34:I34"/>
    <mergeCell ref="A35:I35"/>
    <mergeCell ref="A36:I36"/>
    <mergeCell ref="A47:I47"/>
    <mergeCell ref="A48:I48"/>
    <mergeCell ref="A49:I49"/>
    <mergeCell ref="A50:I50"/>
    <mergeCell ref="A42:I42"/>
    <mergeCell ref="A43:I43"/>
    <mergeCell ref="A44:I44"/>
    <mergeCell ref="A45:I45"/>
    <mergeCell ref="A46:I46"/>
    <mergeCell ref="A51:Q51"/>
    <mergeCell ref="A52:Q52"/>
    <mergeCell ref="A71:I71"/>
    <mergeCell ref="A72:I72"/>
    <mergeCell ref="A73:I73"/>
    <mergeCell ref="A74:I74"/>
    <mergeCell ref="A75:I75"/>
    <mergeCell ref="A66:I66"/>
    <mergeCell ref="A67:I67"/>
    <mergeCell ref="A68:I68"/>
    <mergeCell ref="A69:I69"/>
    <mergeCell ref="A70:I70"/>
    <mergeCell ref="A81:I81"/>
    <mergeCell ref="A82:I82"/>
    <mergeCell ref="A83:I83"/>
    <mergeCell ref="A84:Q84"/>
    <mergeCell ref="A89:I89"/>
    <mergeCell ref="A76:I76"/>
    <mergeCell ref="A77:I77"/>
    <mergeCell ref="A78:I78"/>
    <mergeCell ref="A79:I79"/>
    <mergeCell ref="A80:I80"/>
    <mergeCell ref="A95:I95"/>
    <mergeCell ref="A96:I96"/>
    <mergeCell ref="A97:I97"/>
    <mergeCell ref="A98:I98"/>
    <mergeCell ref="A99:I99"/>
    <mergeCell ref="A90:I90"/>
    <mergeCell ref="A91:I91"/>
    <mergeCell ref="A92:I92"/>
    <mergeCell ref="A93:I93"/>
    <mergeCell ref="A94:I94"/>
    <mergeCell ref="A105:I105"/>
    <mergeCell ref="A106:I106"/>
    <mergeCell ref="A107:I107"/>
    <mergeCell ref="A108:I108"/>
    <mergeCell ref="A109:I109"/>
    <mergeCell ref="A100:I100"/>
    <mergeCell ref="A101:I101"/>
    <mergeCell ref="A102:I102"/>
    <mergeCell ref="A103:I103"/>
    <mergeCell ref="A104:I104"/>
    <mergeCell ref="A115:I115"/>
    <mergeCell ref="A116:I116"/>
    <mergeCell ref="A117:I117"/>
    <mergeCell ref="A118:I118"/>
    <mergeCell ref="A119:I119"/>
    <mergeCell ref="A110:I110"/>
    <mergeCell ref="A111:I111"/>
    <mergeCell ref="A112:I112"/>
    <mergeCell ref="A113:I113"/>
    <mergeCell ref="A114:I114"/>
    <mergeCell ref="A125:I125"/>
    <mergeCell ref="A126:I126"/>
    <mergeCell ref="A127:I127"/>
    <mergeCell ref="A128:I128"/>
    <mergeCell ref="A130:I130"/>
    <mergeCell ref="A129:I129"/>
    <mergeCell ref="A120:I120"/>
    <mergeCell ref="A121:I121"/>
    <mergeCell ref="A122:I122"/>
    <mergeCell ref="A123:I123"/>
    <mergeCell ref="A124:I124"/>
  </mergeCells>
  <phoneticPr fontId="0" type="noConversion"/>
  <pageMargins left="0.78740157480314965" right="0.39370078740157483" top="0.39370078740157483" bottom="0.39370078740157483" header="0.23622047244094491" footer="0.23622047244094491"/>
  <pageSetup paperSize="9" scale="61" fitToHeight="30000" orientation="landscape" r:id="rId1"/>
  <headerFooter alignWithMargins="0">
    <oddHeader>&amp;LГранд-СМЕТА</oddHeader>
    <oddFooter>Страница &amp;P из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Мои данные</vt:lpstr>
      <vt:lpstr>'Мои данные'!Print_Titles</vt:lpstr>
      <vt:lpstr>'Мои данные'!Заголовки_для_печати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 В. Запорожец</dc:creator>
  <cp:lastModifiedBy>Артем Е. Мишенин</cp:lastModifiedBy>
  <cp:lastPrinted>2006-01-30T07:14:18Z</cp:lastPrinted>
  <dcterms:created xsi:type="dcterms:W3CDTF">2003-01-28T12:33:10Z</dcterms:created>
  <dcterms:modified xsi:type="dcterms:W3CDTF">2023-07-26T01:17:47Z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