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2520" windowWidth="26355" windowHeight="9075"/>
  </bookViews>
  <sheets>
    <sheet name="3 готово" sheetId="1" r:id="rId1"/>
  </sheets>
  <definedNames>
    <definedName name="_xlnm.Print_Area" localSheetId="0">'3 готово'!$A$1:$AO$98</definedName>
  </definedNames>
  <calcPr calcId="145621"/>
</workbook>
</file>

<file path=xl/calcChain.xml><?xml version="1.0" encoding="utf-8"?>
<calcChain xmlns="http://schemas.openxmlformats.org/spreadsheetml/2006/main">
  <c r="Q36" i="1" l="1"/>
  <c r="R36" i="1" l="1"/>
  <c r="S36" i="1"/>
  <c r="AF32" i="1" l="1"/>
  <c r="AD32" i="1"/>
  <c r="AF35" i="1"/>
  <c r="AD35" i="1"/>
  <c r="AH36" i="1"/>
  <c r="AF46" i="1"/>
  <c r="AD46" i="1"/>
  <c r="AD84" i="1"/>
  <c r="AD90" i="1"/>
  <c r="AF91" i="1"/>
  <c r="AF93" i="1"/>
  <c r="AF96" i="1"/>
  <c r="AF97" i="1" l="1"/>
  <c r="AH98" i="1"/>
  <c r="I18" i="1" l="1"/>
  <c r="J18" i="1"/>
  <c r="K18" i="1"/>
  <c r="L18" i="1"/>
  <c r="M18" i="1"/>
  <c r="N18" i="1"/>
  <c r="O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H18" i="1"/>
  <c r="I20" i="1"/>
  <c r="J20" i="1"/>
  <c r="K20" i="1"/>
  <c r="L20" i="1"/>
  <c r="M20" i="1"/>
  <c r="N20" i="1"/>
  <c r="O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H20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H22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H24" i="1"/>
  <c r="I25" i="1"/>
  <c r="J25" i="1"/>
  <c r="K25" i="1"/>
  <c r="L25" i="1"/>
  <c r="M25" i="1"/>
  <c r="N25" i="1"/>
  <c r="O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H25" i="1"/>
  <c r="I29" i="1"/>
  <c r="J29" i="1"/>
  <c r="K29" i="1"/>
  <c r="L29" i="1"/>
  <c r="M29" i="1"/>
  <c r="N29" i="1"/>
  <c r="O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H29" i="1"/>
  <c r="I30" i="1"/>
  <c r="J30" i="1"/>
  <c r="K30" i="1"/>
  <c r="L30" i="1"/>
  <c r="M30" i="1"/>
  <c r="N30" i="1"/>
  <c r="O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H30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H31" i="1"/>
  <c r="I34" i="1"/>
  <c r="J34" i="1"/>
  <c r="K34" i="1"/>
  <c r="L34" i="1"/>
  <c r="M34" i="1"/>
  <c r="N34" i="1"/>
  <c r="O34" i="1"/>
  <c r="Q34" i="1"/>
  <c r="Q30" i="1" s="1"/>
  <c r="Q29" i="1" s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H3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H44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H45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H83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H89" i="1"/>
  <c r="Z32" i="1"/>
  <c r="Z33" i="1"/>
  <c r="Z35" i="1"/>
  <c r="Z36" i="1"/>
  <c r="Z46" i="1"/>
  <c r="Z84" i="1"/>
  <c r="Z90" i="1"/>
  <c r="Z91" i="1"/>
  <c r="Z92" i="1"/>
  <c r="Z93" i="1"/>
  <c r="Z94" i="1"/>
  <c r="Z95" i="1"/>
  <c r="Z96" i="1"/>
  <c r="Z97" i="1"/>
  <c r="Z98" i="1"/>
  <c r="Y32" i="1"/>
  <c r="Y35" i="1"/>
  <c r="Y36" i="1"/>
  <c r="Y84" i="1"/>
  <c r="X35" i="1"/>
  <c r="X32" i="1"/>
  <c r="X33" i="1"/>
  <c r="X36" i="1"/>
  <c r="X46" i="1"/>
  <c r="X84" i="1"/>
  <c r="X98" i="1"/>
  <c r="X97" i="1"/>
  <c r="X90" i="1"/>
  <c r="X91" i="1"/>
  <c r="X92" i="1"/>
  <c r="X93" i="1"/>
  <c r="X94" i="1"/>
  <c r="X95" i="1"/>
  <c r="X96" i="1"/>
  <c r="Q25" i="1" l="1"/>
  <c r="Q20" i="1"/>
  <c r="Q18" i="1" s="1"/>
  <c r="W84" i="1"/>
  <c r="W35" i="1"/>
  <c r="W32" i="1"/>
  <c r="U32" i="1"/>
  <c r="U35" i="1"/>
  <c r="U84" i="1"/>
  <c r="P32" i="1"/>
  <c r="P33" i="1"/>
  <c r="P35" i="1"/>
  <c r="S34" i="1"/>
  <c r="S30" i="1" s="1"/>
  <c r="S29" i="1" s="1"/>
  <c r="R34" i="1"/>
  <c r="R30" i="1" s="1"/>
  <c r="R29" i="1" s="1"/>
  <c r="P36" i="1"/>
  <c r="P34" i="1" s="1"/>
  <c r="P30" i="1" s="1"/>
  <c r="P29" i="1" s="1"/>
  <c r="S46" i="1"/>
  <c r="Q46" i="1"/>
  <c r="Q84" i="1"/>
  <c r="P84" i="1"/>
  <c r="S90" i="1"/>
  <c r="P90" i="1"/>
  <c r="P91" i="1"/>
  <c r="S91" i="1"/>
  <c r="P93" i="1"/>
  <c r="P92" i="1"/>
  <c r="S92" i="1"/>
  <c r="S93" i="1"/>
  <c r="P95" i="1"/>
  <c r="P94" i="1"/>
  <c r="P96" i="1"/>
  <c r="S96" i="1"/>
  <c r="P97" i="1"/>
  <c r="S97" i="1"/>
  <c r="S25" i="1" l="1"/>
  <c r="S20" i="1"/>
  <c r="S18" i="1" s="1"/>
  <c r="P20" i="1"/>
  <c r="P18" i="1" s="1"/>
  <c r="P25" i="1"/>
  <c r="R25" i="1"/>
  <c r="R20" i="1"/>
  <c r="R18" i="1" s="1"/>
  <c r="AM84" i="1"/>
  <c r="N90" i="1"/>
  <c r="AC90" i="1"/>
  <c r="AM90" i="1"/>
  <c r="P98" i="1"/>
  <c r="S98" i="1"/>
  <c r="K98" i="1"/>
  <c r="K97" i="1"/>
  <c r="K96" i="1"/>
  <c r="K95" i="1"/>
  <c r="K94" i="1"/>
  <c r="N97" i="1"/>
  <c r="N96" i="1"/>
  <c r="N95" i="1"/>
  <c r="N94" i="1"/>
  <c r="K93" i="1"/>
  <c r="K92" i="1"/>
  <c r="K91" i="1"/>
  <c r="N93" i="1"/>
  <c r="N92" i="1"/>
  <c r="N91" i="1"/>
  <c r="K90" i="1"/>
  <c r="K84" i="1"/>
  <c r="K46" i="1"/>
  <c r="K36" i="1"/>
  <c r="K35" i="1"/>
  <c r="K33" i="1"/>
  <c r="K32" i="1"/>
  <c r="I98" i="1"/>
  <c r="I97" i="1"/>
  <c r="I96" i="1"/>
  <c r="I95" i="1"/>
  <c r="I94" i="1"/>
  <c r="I93" i="1"/>
  <c r="I92" i="1"/>
  <c r="I91" i="1"/>
  <c r="I90" i="1"/>
  <c r="I84" i="1"/>
  <c r="I46" i="1"/>
  <c r="I35" i="1"/>
  <c r="I36" i="1"/>
  <c r="I33" i="1"/>
  <c r="H98" i="1"/>
  <c r="H97" i="1"/>
  <c r="H96" i="1"/>
  <c r="H95" i="1"/>
  <c r="H94" i="1"/>
  <c r="H93" i="1"/>
  <c r="H92" i="1"/>
  <c r="H91" i="1"/>
  <c r="H90" i="1"/>
  <c r="H84" i="1"/>
  <c r="H46" i="1"/>
  <c r="H36" i="1"/>
  <c r="H35" i="1"/>
  <c r="H33" i="1"/>
  <c r="I32" i="1"/>
  <c r="H32" i="1"/>
  <c r="AN33" i="1"/>
  <c r="AN32" i="1"/>
  <c r="AN36" i="1"/>
  <c r="AN35" i="1"/>
  <c r="AN46" i="1"/>
  <c r="AN84" i="1"/>
  <c r="AN98" i="1"/>
  <c r="AN96" i="1"/>
  <c r="AN95" i="1"/>
  <c r="AN94" i="1"/>
  <c r="AN93" i="1"/>
  <c r="AN92" i="1"/>
  <c r="AN91" i="1"/>
  <c r="AN90" i="1"/>
  <c r="AM33" i="1"/>
  <c r="AM32" i="1"/>
  <c r="AM36" i="1"/>
  <c r="AM35" i="1"/>
  <c r="AM46" i="1"/>
  <c r="AM94" i="1"/>
  <c r="AM93" i="1"/>
  <c r="AM92" i="1"/>
  <c r="AM91" i="1"/>
  <c r="AM98" i="1"/>
  <c r="AM97" i="1"/>
  <c r="AM96" i="1"/>
  <c r="AI35" i="1"/>
  <c r="AG35" i="1"/>
  <c r="AH46" i="1"/>
  <c r="AG84" i="1"/>
  <c r="AE32" i="1"/>
  <c r="AE46" i="1"/>
  <c r="AE91" i="1"/>
  <c r="AF92" i="1"/>
  <c r="AE92" i="1"/>
  <c r="AE93" i="1"/>
  <c r="AE94" i="1"/>
  <c r="AE95" i="1"/>
  <c r="AE96" i="1"/>
  <c r="AE97" i="1"/>
  <c r="AN97" i="1"/>
  <c r="AC35" i="1"/>
  <c r="AC84" i="1"/>
  <c r="AA98" i="1"/>
  <c r="AB98" i="1"/>
  <c r="AA97" i="1"/>
  <c r="AB97" i="1" s="1"/>
  <c r="AA96" i="1"/>
  <c r="AB96" i="1" s="1"/>
  <c r="AA95" i="1"/>
  <c r="AB95" i="1" s="1"/>
  <c r="AA94" i="1"/>
  <c r="AB94" i="1" s="1"/>
  <c r="AA93" i="1"/>
  <c r="AB93" i="1" s="1"/>
  <c r="AA92" i="1"/>
  <c r="AB92" i="1" s="1"/>
  <c r="AA91" i="1"/>
  <c r="AB91" i="1" s="1"/>
  <c r="AA90" i="1"/>
  <c r="AB90" i="1" s="1"/>
  <c r="AA84" i="1"/>
  <c r="AB84" i="1" s="1"/>
  <c r="AA46" i="1"/>
  <c r="AB46" i="1" s="1"/>
  <c r="AA36" i="1"/>
  <c r="AB36" i="1" s="1"/>
  <c r="AA35" i="1"/>
  <c r="AB35" i="1" s="1"/>
  <c r="AA33" i="1"/>
  <c r="AB33" i="1" s="1"/>
  <c r="AB32" i="1"/>
  <c r="AA32" i="1"/>
  <c r="AE35" i="1"/>
  <c r="O35" i="1"/>
  <c r="V97" i="1"/>
  <c r="V35" i="1" l="1"/>
  <c r="V92" i="1" l="1"/>
  <c r="V91" i="1"/>
  <c r="V96" i="1"/>
  <c r="V95" i="1"/>
  <c r="AJ94" i="1"/>
  <c r="V90" i="1"/>
  <c r="V93" i="1" l="1"/>
  <c r="AM95" i="1"/>
  <c r="V94" i="1"/>
  <c r="V32" i="1" l="1"/>
  <c r="R73" i="1"/>
  <c r="V84" i="1"/>
  <c r="V46" i="1"/>
  <c r="AJ46" i="1" l="1"/>
  <c r="AN81" i="1" l="1"/>
  <c r="AN82" i="1"/>
  <c r="AN47" i="1"/>
  <c r="AN49" i="1"/>
  <c r="AN50" i="1"/>
  <c r="AN52" i="1"/>
  <c r="AN53" i="1"/>
  <c r="AN55" i="1"/>
  <c r="AN56" i="1"/>
  <c r="AN58" i="1"/>
  <c r="AN59" i="1"/>
  <c r="AN61" i="1"/>
  <c r="AN62" i="1"/>
  <c r="AN64" i="1"/>
  <c r="AN65" i="1"/>
  <c r="AN67" i="1"/>
  <c r="AN68" i="1"/>
  <c r="AN71" i="1"/>
  <c r="AN72" i="1"/>
  <c r="AN39" i="1"/>
  <c r="AN40" i="1"/>
  <c r="AN42" i="1"/>
  <c r="AN43" i="1"/>
  <c r="AN27" i="1"/>
  <c r="AN28" i="1"/>
  <c r="AM81" i="1"/>
  <c r="AM82" i="1"/>
  <c r="AM47" i="1"/>
  <c r="AM49" i="1"/>
  <c r="AM50" i="1"/>
  <c r="AM52" i="1"/>
  <c r="AM53" i="1"/>
  <c r="AM55" i="1"/>
  <c r="AM56" i="1"/>
  <c r="AM58" i="1"/>
  <c r="AM59" i="1"/>
  <c r="AM61" i="1"/>
  <c r="AM62" i="1"/>
  <c r="AM64" i="1"/>
  <c r="AM65" i="1"/>
  <c r="AM67" i="1"/>
  <c r="AM68" i="1"/>
  <c r="AM71" i="1"/>
  <c r="AM72" i="1"/>
  <c r="AM39" i="1"/>
  <c r="AM40" i="1"/>
  <c r="AM42" i="1"/>
  <c r="AM43" i="1"/>
  <c r="AM27" i="1"/>
  <c r="AM28" i="1"/>
  <c r="AB39" i="1"/>
  <c r="AB40" i="1"/>
  <c r="AB42" i="1"/>
  <c r="AB43" i="1"/>
  <c r="AB47" i="1"/>
  <c r="AB49" i="1"/>
  <c r="AB50" i="1"/>
  <c r="AB52" i="1"/>
  <c r="AB53" i="1"/>
  <c r="AB55" i="1"/>
  <c r="AB56" i="1"/>
  <c r="AB58" i="1"/>
  <c r="AB59" i="1"/>
  <c r="AB61" i="1"/>
  <c r="AB62" i="1"/>
  <c r="AB64" i="1"/>
  <c r="AB65" i="1"/>
  <c r="AB67" i="1"/>
  <c r="AB68" i="1"/>
  <c r="AB71" i="1"/>
  <c r="AB72" i="1"/>
  <c r="AB81" i="1"/>
  <c r="AB82" i="1"/>
  <c r="AA39" i="1"/>
  <c r="AA40" i="1"/>
  <c r="AA42" i="1"/>
  <c r="AA43" i="1"/>
  <c r="AA47" i="1"/>
  <c r="AA49" i="1"/>
  <c r="AA50" i="1"/>
  <c r="AA52" i="1"/>
  <c r="AA53" i="1"/>
  <c r="AA55" i="1"/>
  <c r="AA56" i="1"/>
  <c r="AA58" i="1"/>
  <c r="AA59" i="1"/>
  <c r="AA61" i="1"/>
  <c r="AA62" i="1"/>
  <c r="AA64" i="1"/>
  <c r="AA65" i="1"/>
  <c r="AA67" i="1"/>
  <c r="AA68" i="1"/>
  <c r="AA71" i="1"/>
  <c r="AA72" i="1"/>
  <c r="AA81" i="1"/>
  <c r="AA82" i="1"/>
  <c r="Y39" i="1" l="1"/>
  <c r="Z39" i="1" s="1"/>
  <c r="Y40" i="1"/>
  <c r="Z40" i="1" s="1"/>
  <c r="Y42" i="1"/>
  <c r="Z42" i="1" s="1"/>
  <c r="Y43" i="1"/>
  <c r="Z43" i="1" s="1"/>
  <c r="Y47" i="1"/>
  <c r="Z47" i="1" s="1"/>
  <c r="Y49" i="1"/>
  <c r="Z49" i="1" s="1"/>
  <c r="Y50" i="1"/>
  <c r="Z50" i="1" s="1"/>
  <c r="Y52" i="1"/>
  <c r="Z52" i="1" s="1"/>
  <c r="Y53" i="1"/>
  <c r="Z53" i="1" s="1"/>
  <c r="Y55" i="1"/>
  <c r="Z55" i="1" s="1"/>
  <c r="Y56" i="1"/>
  <c r="Z56" i="1" s="1"/>
  <c r="Y58" i="1"/>
  <c r="Z58" i="1" s="1"/>
  <c r="Y59" i="1"/>
  <c r="Z59" i="1" s="1"/>
  <c r="Y61" i="1"/>
  <c r="Z61" i="1" s="1"/>
  <c r="Y62" i="1"/>
  <c r="Z62" i="1" s="1"/>
  <c r="Y64" i="1"/>
  <c r="Z64" i="1" s="1"/>
  <c r="Y65" i="1"/>
  <c r="Z65" i="1" s="1"/>
  <c r="Y67" i="1"/>
  <c r="Z67" i="1" s="1"/>
  <c r="Y68" i="1"/>
  <c r="Z68" i="1" s="1"/>
  <c r="Y71" i="1"/>
  <c r="Z71" i="1" s="1"/>
  <c r="Y72" i="1"/>
  <c r="Z72" i="1" s="1"/>
  <c r="Y81" i="1"/>
  <c r="Z81" i="1" s="1"/>
  <c r="Y82" i="1"/>
  <c r="Z82" i="1" s="1"/>
  <c r="Y27" i="1"/>
  <c r="Y28" i="1"/>
  <c r="W39" i="1"/>
  <c r="X39" i="1" s="1"/>
  <c r="W40" i="1"/>
  <c r="X40" i="1" s="1"/>
  <c r="W42" i="1"/>
  <c r="X42" i="1" s="1"/>
  <c r="W43" i="1"/>
  <c r="X43" i="1" s="1"/>
  <c r="W47" i="1"/>
  <c r="X47" i="1" s="1"/>
  <c r="W49" i="1"/>
  <c r="X49" i="1" s="1"/>
  <c r="W50" i="1"/>
  <c r="X50" i="1" s="1"/>
  <c r="W52" i="1"/>
  <c r="X52" i="1" s="1"/>
  <c r="W53" i="1"/>
  <c r="X53" i="1" s="1"/>
  <c r="W55" i="1"/>
  <c r="X55" i="1" s="1"/>
  <c r="W56" i="1"/>
  <c r="X56" i="1" s="1"/>
  <c r="W58" i="1"/>
  <c r="X58" i="1" s="1"/>
  <c r="W59" i="1"/>
  <c r="X59" i="1" s="1"/>
  <c r="W61" i="1"/>
  <c r="X61" i="1" s="1"/>
  <c r="W62" i="1"/>
  <c r="X62" i="1" s="1"/>
  <c r="W64" i="1"/>
  <c r="X64" i="1" s="1"/>
  <c r="W65" i="1"/>
  <c r="X65" i="1" s="1"/>
  <c r="W67" i="1"/>
  <c r="X67" i="1" s="1"/>
  <c r="W68" i="1"/>
  <c r="X68" i="1" s="1"/>
  <c r="W71" i="1"/>
  <c r="X71" i="1" s="1"/>
  <c r="W72" i="1"/>
  <c r="X72" i="1" s="1"/>
  <c r="W81" i="1"/>
  <c r="X81" i="1" s="1"/>
  <c r="W82" i="1"/>
  <c r="X82" i="1" s="1"/>
  <c r="U39" i="1"/>
  <c r="V39" i="1" s="1"/>
  <c r="U40" i="1"/>
  <c r="V40" i="1" s="1"/>
  <c r="U42" i="1"/>
  <c r="V42" i="1" s="1"/>
  <c r="U43" i="1"/>
  <c r="V43" i="1" s="1"/>
  <c r="U47" i="1"/>
  <c r="V47" i="1" s="1"/>
  <c r="U49" i="1"/>
  <c r="V49" i="1" s="1"/>
  <c r="U50" i="1"/>
  <c r="V50" i="1" s="1"/>
  <c r="U52" i="1"/>
  <c r="V52" i="1" s="1"/>
  <c r="U53" i="1"/>
  <c r="V53" i="1" s="1"/>
  <c r="U55" i="1"/>
  <c r="V55" i="1" s="1"/>
  <c r="U56" i="1"/>
  <c r="V56" i="1" s="1"/>
  <c r="U58" i="1"/>
  <c r="V58" i="1" s="1"/>
  <c r="U59" i="1"/>
  <c r="V59" i="1" s="1"/>
  <c r="U61" i="1"/>
  <c r="V61" i="1" s="1"/>
  <c r="U62" i="1"/>
  <c r="V62" i="1" s="1"/>
  <c r="U64" i="1"/>
  <c r="V64" i="1" s="1"/>
  <c r="U65" i="1"/>
  <c r="V65" i="1" s="1"/>
  <c r="U67" i="1"/>
  <c r="V67" i="1" s="1"/>
  <c r="U68" i="1"/>
  <c r="V68" i="1" s="1"/>
  <c r="U71" i="1"/>
  <c r="V71" i="1" s="1"/>
  <c r="U72" i="1"/>
  <c r="V72" i="1" s="1"/>
  <c r="U81" i="1"/>
  <c r="V81" i="1" s="1"/>
  <c r="U82" i="1"/>
  <c r="V82" i="1" s="1"/>
  <c r="M32" i="1"/>
  <c r="R32" i="1"/>
  <c r="T73" i="1"/>
  <c r="O73" i="1"/>
  <c r="L84" i="1" l="1"/>
  <c r="H73" i="1" l="1"/>
  <c r="AI32" i="1"/>
  <c r="AJ32" i="1"/>
  <c r="AI46" i="1"/>
  <c r="AE73" i="1"/>
  <c r="AI73" i="1" l="1"/>
  <c r="AF73" i="1"/>
  <c r="AC32" i="1"/>
  <c r="AG32" i="1"/>
  <c r="AH32" i="1"/>
  <c r="AK32" i="1" l="1"/>
  <c r="AC46" i="1" l="1"/>
  <c r="AL73" i="1" l="1"/>
  <c r="AH73" i="1"/>
  <c r="Z27" i="1" l="1"/>
  <c r="Z28" i="1"/>
  <c r="P80" i="1"/>
  <c r="Y80" i="1" s="1"/>
  <c r="Q80" i="1"/>
  <c r="Q73" i="1" s="1"/>
  <c r="R80" i="1"/>
  <c r="S80" i="1"/>
  <c r="T80" i="1"/>
  <c r="AC80" i="1"/>
  <c r="AD80" i="1"/>
  <c r="AE80" i="1"/>
  <c r="AF80" i="1"/>
  <c r="AG80" i="1"/>
  <c r="AH80" i="1"/>
  <c r="AI80" i="1"/>
  <c r="AJ80" i="1"/>
  <c r="AK80" i="1"/>
  <c r="AL80" i="1"/>
  <c r="O80" i="1"/>
  <c r="Z80" i="1" l="1"/>
  <c r="Z73" i="1" s="1"/>
  <c r="Z69" i="1" s="1"/>
  <c r="Y73" i="1"/>
  <c r="Y69" i="1" s="1"/>
  <c r="AM80" i="1"/>
  <c r="AA80" i="1"/>
  <c r="AN80" i="1"/>
  <c r="AB80" i="1"/>
  <c r="U86" i="1"/>
  <c r="Q69" i="1" l="1"/>
  <c r="R69" i="1"/>
  <c r="T69" i="1"/>
  <c r="P46" i="1" l="1"/>
  <c r="AD73" i="1"/>
  <c r="AD69" i="1" l="1"/>
  <c r="AB73" i="1"/>
  <c r="AB69" i="1" l="1"/>
  <c r="AL86" i="1" l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AM86" i="1" s="1"/>
  <c r="N80" i="1"/>
  <c r="M80" i="1"/>
  <c r="M73" i="1" s="1"/>
  <c r="L80" i="1"/>
  <c r="L73" i="1" s="1"/>
  <c r="K80" i="1"/>
  <c r="W80" i="1" s="1"/>
  <c r="J80" i="1"/>
  <c r="I80" i="1"/>
  <c r="H80" i="1"/>
  <c r="U80" i="1" s="1"/>
  <c r="AK73" i="1"/>
  <c r="AJ73" i="1"/>
  <c r="AN73" i="1" s="1"/>
  <c r="AC73" i="1"/>
  <c r="J73" i="1"/>
  <c r="AL70" i="1"/>
  <c r="AL69" i="1" s="1"/>
  <c r="AK70" i="1"/>
  <c r="AJ70" i="1"/>
  <c r="AI70" i="1"/>
  <c r="AH70" i="1"/>
  <c r="AH69" i="1" s="1"/>
  <c r="AG70" i="1"/>
  <c r="AF70" i="1"/>
  <c r="AF69" i="1" s="1"/>
  <c r="AE70" i="1"/>
  <c r="AD70" i="1"/>
  <c r="AC70" i="1"/>
  <c r="T70" i="1"/>
  <c r="S70" i="1"/>
  <c r="R70" i="1"/>
  <c r="Q70" i="1"/>
  <c r="P70" i="1"/>
  <c r="O70" i="1"/>
  <c r="N70" i="1"/>
  <c r="M70" i="1"/>
  <c r="L70" i="1"/>
  <c r="K70" i="1"/>
  <c r="W70" i="1" s="1"/>
  <c r="X70" i="1" s="1"/>
  <c r="J70" i="1"/>
  <c r="I70" i="1"/>
  <c r="H70" i="1"/>
  <c r="AL66" i="1"/>
  <c r="AK66" i="1"/>
  <c r="AJ66" i="1"/>
  <c r="AI66" i="1"/>
  <c r="AH66" i="1"/>
  <c r="AG66" i="1"/>
  <c r="AF66" i="1"/>
  <c r="AE66" i="1"/>
  <c r="AD66" i="1"/>
  <c r="AC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U66" i="1" s="1"/>
  <c r="V66" i="1" s="1"/>
  <c r="AL63" i="1"/>
  <c r="AK63" i="1"/>
  <c r="AJ63" i="1"/>
  <c r="AI63" i="1"/>
  <c r="AH63" i="1"/>
  <c r="AG63" i="1"/>
  <c r="AF63" i="1"/>
  <c r="AE63" i="1"/>
  <c r="AD63" i="1"/>
  <c r="AC63" i="1"/>
  <c r="T63" i="1"/>
  <c r="S63" i="1"/>
  <c r="R63" i="1"/>
  <c r="Q63" i="1"/>
  <c r="P63" i="1"/>
  <c r="Y63" i="1" s="1"/>
  <c r="Z63" i="1" s="1"/>
  <c r="O63" i="1"/>
  <c r="N63" i="1"/>
  <c r="M63" i="1"/>
  <c r="L63" i="1"/>
  <c r="K63" i="1"/>
  <c r="J63" i="1"/>
  <c r="I63" i="1"/>
  <c r="H63" i="1"/>
  <c r="U63" i="1" s="1"/>
  <c r="V63" i="1" s="1"/>
  <c r="AL60" i="1"/>
  <c r="AK60" i="1"/>
  <c r="AJ60" i="1"/>
  <c r="AI60" i="1"/>
  <c r="AH60" i="1"/>
  <c r="AG60" i="1"/>
  <c r="AF60" i="1"/>
  <c r="AE60" i="1"/>
  <c r="AD60" i="1"/>
  <c r="AC60" i="1"/>
  <c r="T60" i="1"/>
  <c r="S60" i="1"/>
  <c r="R60" i="1"/>
  <c r="Q60" i="1"/>
  <c r="P60" i="1"/>
  <c r="Y60" i="1" s="1"/>
  <c r="Z60" i="1" s="1"/>
  <c r="O60" i="1"/>
  <c r="N60" i="1"/>
  <c r="M60" i="1"/>
  <c r="L60" i="1"/>
  <c r="K60" i="1"/>
  <c r="W60" i="1" s="1"/>
  <c r="X60" i="1" s="1"/>
  <c r="J60" i="1"/>
  <c r="I60" i="1"/>
  <c r="H60" i="1"/>
  <c r="U60" i="1" s="1"/>
  <c r="V60" i="1" s="1"/>
  <c r="AL57" i="1"/>
  <c r="AK57" i="1"/>
  <c r="AJ57" i="1"/>
  <c r="AI57" i="1"/>
  <c r="AH57" i="1"/>
  <c r="AG57" i="1"/>
  <c r="AF57" i="1"/>
  <c r="AE57" i="1"/>
  <c r="AD57" i="1"/>
  <c r="AC57" i="1"/>
  <c r="T57" i="1"/>
  <c r="S57" i="1"/>
  <c r="R57" i="1"/>
  <c r="Q57" i="1"/>
  <c r="P57" i="1"/>
  <c r="O57" i="1"/>
  <c r="N57" i="1"/>
  <c r="M57" i="1"/>
  <c r="L57" i="1"/>
  <c r="K57" i="1"/>
  <c r="W57" i="1" s="1"/>
  <c r="X57" i="1" s="1"/>
  <c r="J57" i="1"/>
  <c r="I57" i="1"/>
  <c r="H57" i="1"/>
  <c r="U57" i="1" s="1"/>
  <c r="V57" i="1" s="1"/>
  <c r="AL54" i="1"/>
  <c r="AK54" i="1"/>
  <c r="AJ54" i="1"/>
  <c r="AI54" i="1"/>
  <c r="AH54" i="1"/>
  <c r="AG54" i="1"/>
  <c r="AF54" i="1"/>
  <c r="AE54" i="1"/>
  <c r="AD54" i="1"/>
  <c r="AC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U54" i="1" s="1"/>
  <c r="V54" i="1" s="1"/>
  <c r="AL51" i="1"/>
  <c r="AK51" i="1"/>
  <c r="AJ51" i="1"/>
  <c r="AI51" i="1"/>
  <c r="AH51" i="1"/>
  <c r="AG51" i="1"/>
  <c r="AF51" i="1"/>
  <c r="AE51" i="1"/>
  <c r="AD51" i="1"/>
  <c r="AC51" i="1"/>
  <c r="T51" i="1"/>
  <c r="S51" i="1"/>
  <c r="R51" i="1"/>
  <c r="Q51" i="1"/>
  <c r="P51" i="1"/>
  <c r="Y51" i="1" s="1"/>
  <c r="Z51" i="1" s="1"/>
  <c r="O51" i="1"/>
  <c r="N51" i="1"/>
  <c r="M51" i="1"/>
  <c r="L51" i="1"/>
  <c r="K51" i="1"/>
  <c r="J51" i="1"/>
  <c r="I51" i="1"/>
  <c r="H51" i="1"/>
  <c r="U51" i="1" s="1"/>
  <c r="V51" i="1" s="1"/>
  <c r="AL48" i="1"/>
  <c r="AK48" i="1"/>
  <c r="AJ48" i="1"/>
  <c r="AI48" i="1"/>
  <c r="AH48" i="1"/>
  <c r="AG48" i="1"/>
  <c r="AF48" i="1"/>
  <c r="AE48" i="1"/>
  <c r="AD48" i="1"/>
  <c r="AC48" i="1"/>
  <c r="T48" i="1"/>
  <c r="S48" i="1"/>
  <c r="R48" i="1"/>
  <c r="Q48" i="1"/>
  <c r="P48" i="1"/>
  <c r="Y48" i="1" s="1"/>
  <c r="Z48" i="1" s="1"/>
  <c r="O48" i="1"/>
  <c r="N48" i="1"/>
  <c r="M48" i="1"/>
  <c r="L48" i="1"/>
  <c r="K48" i="1"/>
  <c r="W48" i="1" s="1"/>
  <c r="X48" i="1" s="1"/>
  <c r="J48" i="1"/>
  <c r="I48" i="1"/>
  <c r="H48" i="1"/>
  <c r="U48" i="1" s="1"/>
  <c r="V48" i="1" s="1"/>
  <c r="AK46" i="1"/>
  <c r="AG46" i="1"/>
  <c r="N46" i="1"/>
  <c r="L46" i="1"/>
  <c r="AL41" i="1"/>
  <c r="AK41" i="1"/>
  <c r="AJ41" i="1"/>
  <c r="AI41" i="1"/>
  <c r="AH41" i="1"/>
  <c r="AG41" i="1"/>
  <c r="AF41" i="1"/>
  <c r="AE41" i="1"/>
  <c r="AD41" i="1"/>
  <c r="AC41" i="1"/>
  <c r="T41" i="1"/>
  <c r="S41" i="1"/>
  <c r="R41" i="1"/>
  <c r="Q41" i="1"/>
  <c r="P41" i="1"/>
  <c r="Y41" i="1" s="1"/>
  <c r="Z41" i="1" s="1"/>
  <c r="O41" i="1"/>
  <c r="N41" i="1"/>
  <c r="M41" i="1"/>
  <c r="L41" i="1"/>
  <c r="K41" i="1"/>
  <c r="J41" i="1"/>
  <c r="I41" i="1"/>
  <c r="H41" i="1"/>
  <c r="U41" i="1" s="1"/>
  <c r="V41" i="1" s="1"/>
  <c r="AL38" i="1"/>
  <c r="AK38" i="1"/>
  <c r="AJ38" i="1"/>
  <c r="AI38" i="1"/>
  <c r="AH38" i="1"/>
  <c r="AG38" i="1"/>
  <c r="AF38" i="1"/>
  <c r="AE38" i="1"/>
  <c r="AD38" i="1"/>
  <c r="AC38" i="1"/>
  <c r="T38" i="1"/>
  <c r="S38" i="1"/>
  <c r="R38" i="1"/>
  <c r="Q38" i="1"/>
  <c r="P38" i="1"/>
  <c r="Y38" i="1" s="1"/>
  <c r="Z38" i="1" s="1"/>
  <c r="O38" i="1"/>
  <c r="N38" i="1"/>
  <c r="M38" i="1"/>
  <c r="L38" i="1"/>
  <c r="K38" i="1"/>
  <c r="W38" i="1" s="1"/>
  <c r="X38" i="1" s="1"/>
  <c r="J38" i="1"/>
  <c r="I38" i="1"/>
  <c r="H38" i="1"/>
  <c r="U38" i="1" s="1"/>
  <c r="V38" i="1" s="1"/>
  <c r="AL26" i="1"/>
  <c r="AK26" i="1"/>
  <c r="AJ26" i="1"/>
  <c r="AI26" i="1"/>
  <c r="AH26" i="1"/>
  <c r="AG26" i="1"/>
  <c r="AF26" i="1"/>
  <c r="AE26" i="1"/>
  <c r="AD26" i="1"/>
  <c r="AC26" i="1"/>
  <c r="AM26" i="1" s="1"/>
  <c r="AB26" i="1"/>
  <c r="AA26" i="1"/>
  <c r="X26" i="1"/>
  <c r="W26" i="1"/>
  <c r="O26" i="1"/>
  <c r="N26" i="1"/>
  <c r="M26" i="1"/>
  <c r="L26" i="1"/>
  <c r="K26" i="1"/>
  <c r="J26" i="1"/>
  <c r="I26" i="1"/>
  <c r="H26" i="1"/>
  <c r="V80" i="1" l="1"/>
  <c r="V73" i="1" s="1"/>
  <c r="V69" i="1" s="1"/>
  <c r="U73" i="1"/>
  <c r="U69" i="1" s="1"/>
  <c r="X80" i="1"/>
  <c r="W73" i="1"/>
  <c r="W69" i="1" s="1"/>
  <c r="AA54" i="1"/>
  <c r="AM54" i="1"/>
  <c r="AN57" i="1"/>
  <c r="AB57" i="1"/>
  <c r="AM66" i="1"/>
  <c r="AA66" i="1"/>
  <c r="AN70" i="1"/>
  <c r="AB70" i="1"/>
  <c r="AN26" i="1"/>
  <c r="Y26" i="1"/>
  <c r="Z26" i="1" s="1"/>
  <c r="AM41" i="1"/>
  <c r="AA41" i="1"/>
  <c r="AM51" i="1"/>
  <c r="AA51" i="1"/>
  <c r="AN54" i="1"/>
  <c r="AB54" i="1"/>
  <c r="AM63" i="1"/>
  <c r="AA63" i="1"/>
  <c r="AN66" i="1"/>
  <c r="AB66" i="1"/>
  <c r="AM38" i="1"/>
  <c r="AA38" i="1"/>
  <c r="AN41" i="1"/>
  <c r="AB41" i="1"/>
  <c r="AA48" i="1"/>
  <c r="AM48" i="1"/>
  <c r="AB51" i="1"/>
  <c r="AN51" i="1"/>
  <c r="W54" i="1"/>
  <c r="X54" i="1" s="1"/>
  <c r="Y57" i="1"/>
  <c r="Z57" i="1" s="1"/>
  <c r="AA60" i="1"/>
  <c r="AM60" i="1"/>
  <c r="AN63" i="1"/>
  <c r="AB63" i="1"/>
  <c r="W66" i="1"/>
  <c r="X66" i="1" s="1"/>
  <c r="U70" i="1"/>
  <c r="V70" i="1" s="1"/>
  <c r="H69" i="1"/>
  <c r="Y70" i="1"/>
  <c r="Z70" i="1" s="1"/>
  <c r="AA73" i="1"/>
  <c r="AN38" i="1"/>
  <c r="AB38" i="1"/>
  <c r="W41" i="1"/>
  <c r="X41" i="1" s="1"/>
  <c r="AN48" i="1"/>
  <c r="AB48" i="1"/>
  <c r="W51" i="1"/>
  <c r="X51" i="1" s="1"/>
  <c r="Y54" i="1"/>
  <c r="Z54" i="1" s="1"/>
  <c r="AM57" i="1"/>
  <c r="AA57" i="1"/>
  <c r="AN60" i="1"/>
  <c r="AB60" i="1"/>
  <c r="W63" i="1"/>
  <c r="X63" i="1" s="1"/>
  <c r="Y66" i="1"/>
  <c r="Z66" i="1" s="1"/>
  <c r="AM70" i="1"/>
  <c r="AA70" i="1"/>
  <c r="J69" i="1"/>
  <c r="AG37" i="1"/>
  <c r="M69" i="1"/>
  <c r="AJ69" i="1"/>
  <c r="K73" i="1"/>
  <c r="AC69" i="1"/>
  <c r="I37" i="1"/>
  <c r="L37" i="1"/>
  <c r="P37" i="1"/>
  <c r="T37" i="1"/>
  <c r="AF37" i="1"/>
  <c r="AJ37" i="1"/>
  <c r="Q37" i="1"/>
  <c r="L69" i="1"/>
  <c r="J37" i="1"/>
  <c r="N37" i="1"/>
  <c r="R37" i="1"/>
  <c r="AD37" i="1"/>
  <c r="AH37" i="1"/>
  <c r="AL37" i="1"/>
  <c r="K37" i="1"/>
  <c r="O37" i="1"/>
  <c r="S37" i="1"/>
  <c r="AE37" i="1"/>
  <c r="AI37" i="1"/>
  <c r="AG73" i="1"/>
  <c r="AM73" i="1" s="1"/>
  <c r="I73" i="1"/>
  <c r="I69" i="1" s="1"/>
  <c r="M37" i="1"/>
  <c r="AC37" i="1"/>
  <c r="AK37" i="1"/>
  <c r="AE69" i="1"/>
  <c r="O69" i="1"/>
  <c r="AK69" i="1"/>
  <c r="H37" i="1"/>
  <c r="U37" i="1" s="1"/>
  <c r="V37" i="1" s="1"/>
  <c r="X73" i="1" l="1"/>
  <c r="X69" i="1" s="1"/>
  <c r="K69" i="1"/>
  <c r="N73" i="1"/>
  <c r="AM37" i="1"/>
  <c r="AA37" i="1"/>
  <c r="AA69" i="1"/>
  <c r="AB37" i="1"/>
  <c r="AN37" i="1"/>
  <c r="W37" i="1"/>
  <c r="X37" i="1" s="1"/>
  <c r="Y37" i="1"/>
  <c r="Z37" i="1" s="1"/>
  <c r="P73" i="1"/>
  <c r="AN69" i="1"/>
  <c r="AG69" i="1"/>
  <c r="S73" i="1" l="1"/>
  <c r="S69" i="1" s="1"/>
  <c r="P69" i="1"/>
  <c r="N69" i="1"/>
  <c r="AI69" i="1"/>
  <c r="AM69" i="1" l="1"/>
</calcChain>
</file>

<file path=xl/sharedStrings.xml><?xml version="1.0" encoding="utf-8"?>
<sst xmlns="http://schemas.openxmlformats.org/spreadsheetml/2006/main" count="440" uniqueCount="199">
  <si>
    <t>Приложение  № 3</t>
  </si>
  <si>
    <t>к приказу Минэнерго России</t>
  </si>
  <si>
    <t>от 05.05.2016 г. №380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</si>
  <si>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</si>
  <si>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</si>
  <si>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</si>
  <si>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</si>
  <si>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</si>
  <si>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</si>
  <si>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</si>
  <si>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</si>
  <si>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</si>
  <si>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</si>
  <si>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</si>
  <si>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</si>
  <si>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</si>
  <si>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</si>
  <si>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</si>
  <si>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</si>
  <si>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</si>
  <si>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</si>
  <si>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</si>
  <si>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</si>
  <si>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</si>
  <si>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</si>
  <si>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</si>
  <si>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</si>
  <si>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</si>
  <si>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</si>
  <si>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</si>
  <si>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</si>
  <si>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</si>
  <si>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</si>
  <si>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</si>
  <si>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</si>
  <si>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 план</t>
  </si>
  <si>
    <t>план</t>
  </si>
  <si>
    <t xml:space="preserve">
Предложение по корректировке плана</t>
  </si>
  <si>
    <t xml:space="preserve">План
</t>
  </si>
  <si>
    <t>29.1</t>
  </si>
  <si>
    <t>29.2</t>
  </si>
  <si>
    <t>29.3</t>
  </si>
  <si>
    <t>29.4</t>
  </si>
  <si>
    <t>29.5</t>
  </si>
  <si>
    <t>29.6</t>
  </si>
  <si>
    <t>30</t>
  </si>
  <si>
    <t>31</t>
  </si>
  <si>
    <t>32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</si>
  <si>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</si>
  <si>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</si>
  <si>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</si>
  <si>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</si>
  <si>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</si>
  <si>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</si>
  <si>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</si>
  <si>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</si>
  <si>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</si>
  <si>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</si>
  <si>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</si>
  <si>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</si>
  <si>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</si>
  <si>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</si>
  <si>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</si>
  <si>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</si>
  <si>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</si>
  <si>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</si>
  <si>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</si>
  <si>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</si>
  <si>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</si>
  <si>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</si>
  <si>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</si>
  <si>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</si>
  <si>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</si>
  <si>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</si>
  <si>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</si>
  <si>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</si>
  <si>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</si>
  <si>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2024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</si>
  <si>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</si>
  <si>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</si>
  <si>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</si>
  <si>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</si>
  <si>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</si>
  <si>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</si>
  <si>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</si>
  <si>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</si>
  <si>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</si>
  <si>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</si>
  <si>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</si>
  <si>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</si>
  <si>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</si>
  <si>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</si>
  <si>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учета.Приобретение и Монтаж системы</t>
  </si>
  <si>
    <t>К_SI</t>
  </si>
  <si>
    <t>2020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</si>
  <si>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</si>
  <si>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</si>
  <si>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</si>
  <si>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</si>
  <si>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</si>
  <si>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</si>
  <si>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</si>
  <si>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</si>
  <si>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</si>
  <si>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</si>
  <si>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</si>
  <si>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</si>
  <si>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</si>
  <si>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</si>
  <si>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</si>
  <si>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</si>
  <si>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</si>
  <si>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</si>
  <si>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</si>
  <si>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</si>
  <si>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</si>
  <si>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</si>
  <si>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</si>
  <si>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</si>
  <si>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</si>
  <si>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</si>
  <si>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</si>
  <si>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</si>
  <si>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</si>
  <si>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</si>
  <si>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</si>
  <si>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</si>
  <si>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</si>
  <si>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</si>
  <si>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</si>
  <si>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</si>
  <si>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</si>
  <si>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</si>
  <si>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автогрузоподьемной машины Автокран г.п. 25 т</t>
  </si>
  <si>
    <t>K_AT</t>
  </si>
  <si>
    <t>2021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</si>
  <si>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</si>
  <si>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</si>
  <si>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</si>
  <si>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1.2.4.2.3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</si>
  <si>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</si>
  <si>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</si>
  <si>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</si>
  <si>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</si>
  <si>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</si>
  <si>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</si>
  <si>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</si>
  <si>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</si>
  <si>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</si>
  <si>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</si>
  <si>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</si>
  <si>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</si>
  <si>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</si>
  <si>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</si>
  <si>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Техническое перевооружение  ОРУ 110 кВ ПС 110/6/6 кВ "Машзавод" с заменой ТМ-25МВА на ТМ-16МВА</t>
  </si>
  <si>
    <t>Данная статья ИП без изменений</t>
  </si>
  <si>
    <t>К_MZ</t>
  </si>
  <si>
    <t>Изменение года реализации ИП</t>
  </si>
  <si>
    <t>Строительство ВЛ 35 кВ отпайка от существующей ВЛ35-К-21, 35-К-22</t>
  </si>
  <si>
    <t>K_VL35</t>
  </si>
  <si>
    <t>1С,2С,3С</t>
  </si>
  <si>
    <t>1П, 2С,3С</t>
  </si>
  <si>
    <t>1П, 2С,3С,4С,5С</t>
  </si>
  <si>
    <t>1П, 2С</t>
  </si>
  <si>
    <t>L_AT</t>
  </si>
  <si>
    <t>L_PR</t>
  </si>
  <si>
    <t>З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</si>
  <si>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</si>
  <si>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t xml:space="preserve"> 
Предложение по корректировке плана</t>
  </si>
  <si>
    <t xml:space="preserve">Факт 
</t>
  </si>
  <si>
    <t xml:space="preserve">Факт </t>
  </si>
  <si>
    <t>Приобретение автотехники. Приобретение автомобиля для перевозки бригад(автомобиль 1) -1 шт.</t>
  </si>
  <si>
    <t>L_AT(У1)</t>
  </si>
  <si>
    <t>Приобретение автотехники. Приобретение автомобиля для перевозки бригад(автомобиль 2) -1 шт.</t>
  </si>
  <si>
    <t>L_AT(У2)</t>
  </si>
  <si>
    <t>Приобретение автотехники. Приобретение автомобиля для перевозки бригад (автомобиль 3)-1 шт.</t>
  </si>
  <si>
    <t>L_AT(У3)</t>
  </si>
  <si>
    <r>
      <t xml:space="preserve">Год раскрытия информации: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</si>
  <si>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№390 от 31.10.2019 (в редакции Постановления РЭК КО №485 от 29.10.2021)</t>
    </r>
  </si>
  <si>
    <t>Приобретение измельчителя порубочных остатков</t>
  </si>
  <si>
    <t>M_IZ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</si>
  <si>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</si>
  <si>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</si>
  <si>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</si>
  <si>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</si>
  <si>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</si>
  <si>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r>
      <t>Фактический объем освоения капитальных вложений на 01.01.</t>
    </r>
    <r>
      <rPr>
        <u/>
        <sz val="12"/>
        <rFont val="Times New Roman"/>
        <family val="1"/>
        <charset val="204"/>
      </rPr>
      <t>2020 год</t>
    </r>
    <r>
      <rPr>
        <sz val="12"/>
        <rFont val="Times New Roman"/>
        <family val="1"/>
        <charset val="204"/>
      </rPr>
      <t xml:space="preserve">, млн рублей 
(без НДС) </t>
    </r>
  </si>
  <si>
    <r>
      <t>План на 01.01.</t>
    </r>
    <r>
      <rPr>
        <u/>
        <sz val="12"/>
        <rFont val="Times New Roman"/>
        <family val="1"/>
        <charset val="204"/>
      </rPr>
      <t>2020 года</t>
    </r>
  </si>
  <si>
    <t>План 
на 01.01.2022 года</t>
  </si>
  <si>
    <t>Предложение по корректировке утвержденного плана 
на 01.01.2022 года</t>
  </si>
  <si>
    <r>
      <t xml:space="preserve">Освоение капитальных вложений </t>
    </r>
    <r>
      <rPr>
        <u/>
        <sz val="12"/>
        <rFont val="Times New Roman"/>
        <family val="1"/>
        <charset val="204"/>
      </rPr>
      <t>2019 года</t>
    </r>
    <r>
      <rPr>
        <sz val="12"/>
        <rFont val="Times New Roman"/>
        <family val="1"/>
        <charset val="204"/>
      </rPr>
      <t xml:space="preserve"> в прогнозных ценах соответствующих лет, млн рублей (без НДС)</t>
    </r>
  </si>
  <si>
    <t>1П, 2С, 3С, 4С</t>
  </si>
  <si>
    <t>нет</t>
  </si>
  <si>
    <t>2022</t>
  </si>
  <si>
    <t>Приобретение отменено</t>
  </si>
  <si>
    <t>Для обеспечения требований в постановлении Правительства РФ от 24.02.2009г. №160</t>
  </si>
  <si>
    <t>Строительство отменено</t>
  </si>
  <si>
    <t>Корректировка на основании Акта №1/2022 ТО от 17.02.2022 г.</t>
  </si>
  <si>
    <t>Реконструкция в рамках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</si>
</sst>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  <numFmt numFmtId="169" formatCode="0.00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3" applyNumberFormat="0" applyAlignment="0" applyProtection="0"/>
    <xf numFmtId="0" fontId="18" fillId="24" borderId="4" applyNumberFormat="0" applyAlignment="0" applyProtection="0"/>
    <xf numFmtId="0" fontId="19" fillId="24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5" borderId="9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166" fontId="29" fillId="0" borderId="0"/>
    <xf numFmtId="0" fontId="2" fillId="0" borderId="0"/>
    <xf numFmtId="0" fontId="27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4" fillId="27" borderId="1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1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6" fillId="8" borderId="0" applyNumberFormat="0" applyBorder="0" applyAlignment="0" applyProtection="0"/>
  </cellStyleXfs>
  <cellXfs count="163">
    <xf numFmtId="0" fontId="0" fillId="0" borderId="0" xfId="0"/>
    <xf numFmtId="0" fontId="2" fillId="2" borderId="0" xfId="0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8" fillId="2" borderId="0" xfId="2" applyFont="1" applyFill="1" applyAlignment="1">
      <alignment vertical="center"/>
    </xf>
    <xf numFmtId="0" fontId="9" fillId="2" borderId="0" xfId="2" applyFont="1" applyFill="1" applyAlignment="1">
      <alignment vertical="top"/>
    </xf>
    <xf numFmtId="0" fontId="3" fillId="2" borderId="0" xfId="0" applyFont="1" applyFill="1" applyAlignment="1"/>
    <xf numFmtId="0" fontId="2" fillId="2" borderId="0" xfId="0" applyFont="1" applyFill="1" applyAlignment="1"/>
    <xf numFmtId="1" fontId="11" fillId="2" borderId="0" xfId="0" applyNumberFormat="1" applyFont="1" applyFill="1" applyBorder="1" applyAlignment="1">
      <alignment vertical="top"/>
    </xf>
    <xf numFmtId="165" fontId="2" fillId="3" borderId="0" xfId="0" applyNumberFormat="1" applyFont="1" applyFill="1"/>
    <xf numFmtId="0" fontId="2" fillId="3" borderId="0" xfId="0" applyFont="1" applyFill="1"/>
    <xf numFmtId="0" fontId="2" fillId="4" borderId="0" xfId="0" applyFont="1" applyFill="1"/>
    <xf numFmtId="165" fontId="2" fillId="4" borderId="0" xfId="0" applyNumberFormat="1" applyFont="1" applyFill="1"/>
    <xf numFmtId="0" fontId="2" fillId="5" borderId="0" xfId="0" applyFont="1" applyFill="1"/>
    <xf numFmtId="165" fontId="13" fillId="4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/>
    <xf numFmtId="165" fontId="1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" fillId="2" borderId="0" xfId="0" applyNumberFormat="1" applyFont="1" applyFill="1"/>
    <xf numFmtId="4" fontId="2" fillId="2" borderId="0" xfId="0" applyNumberFormat="1" applyFont="1" applyFill="1"/>
    <xf numFmtId="165" fontId="12" fillId="4" borderId="0" xfId="0" applyNumberFormat="1" applyFont="1" applyFill="1"/>
    <xf numFmtId="165" fontId="13" fillId="0" borderId="13" xfId="0" applyNumberFormat="1" applyFont="1" applyFill="1" applyBorder="1" applyAlignment="1">
      <alignment horizontal="center" vertical="center" wrapText="1"/>
    </xf>
    <xf numFmtId="165" fontId="13" fillId="0" borderId="14" xfId="0" applyNumberFormat="1" applyFont="1" applyFill="1" applyBorder="1" applyAlignment="1">
      <alignment horizontal="center" vertical="center" wrapText="1"/>
    </xf>
    <xf numFmtId="165" fontId="13" fillId="4" borderId="13" xfId="0" applyNumberFormat="1" applyFont="1" applyFill="1" applyBorder="1" applyAlignment="1">
      <alignment horizontal="center" vertical="center" wrapText="1"/>
    </xf>
    <xf numFmtId="165" fontId="13" fillId="4" borderId="14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5" fontId="13" fillId="5" borderId="1" xfId="0" applyNumberFormat="1" applyFont="1" applyFill="1" applyBorder="1" applyAlignment="1">
      <alignment horizontal="center" vertical="center" wrapText="1"/>
    </xf>
    <xf numFmtId="165" fontId="13" fillId="4" borderId="0" xfId="0" applyNumberFormat="1" applyFont="1" applyFill="1" applyBorder="1" applyAlignment="1">
      <alignment horizontal="center" vertical="center" wrapText="1"/>
    </xf>
    <xf numFmtId="169" fontId="2" fillId="2" borderId="0" xfId="0" applyNumberFormat="1" applyFont="1" applyFill="1"/>
    <xf numFmtId="0" fontId="5" fillId="2" borderId="0" xfId="0" applyFont="1" applyFill="1" applyAlignment="1">
      <alignment horizontal="center"/>
    </xf>
    <xf numFmtId="165" fontId="13" fillId="3" borderId="14" xfId="0" applyNumberFormat="1" applyFont="1" applyFill="1" applyBorder="1" applyAlignment="1">
      <alignment horizontal="center" vertical="center" wrapText="1"/>
    </xf>
    <xf numFmtId="165" fontId="13" fillId="2" borderId="14" xfId="0" applyNumberFormat="1" applyFont="1" applyFill="1" applyBorder="1" applyAlignment="1">
      <alignment horizontal="center" vertical="center" wrapText="1"/>
    </xf>
    <xf numFmtId="165" fontId="13" fillId="5" borderId="13" xfId="0" applyNumberFormat="1" applyFont="1" applyFill="1" applyBorder="1" applyAlignment="1">
      <alignment horizontal="center" vertical="center" wrapText="1"/>
    </xf>
    <xf numFmtId="165" fontId="13" fillId="5" borderId="14" xfId="0" applyNumberFormat="1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left" vertical="center" wrapText="1"/>
    </xf>
    <xf numFmtId="2" fontId="2" fillId="4" borderId="1" xfId="2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6" xfId="2" applyFont="1" applyFill="1" applyBorder="1" applyAlignment="1">
      <alignment horizontal="left" vertical="center" wrapText="1"/>
    </xf>
    <xf numFmtId="2" fontId="2" fillId="4" borderId="16" xfId="2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4" borderId="13" xfId="0" applyNumberFormat="1" applyFont="1" applyFill="1" applyBorder="1" applyAlignment="1">
      <alignment horizontal="center" vertical="center" wrapText="1"/>
    </xf>
    <xf numFmtId="165" fontId="3" fillId="4" borderId="14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textRotation="90" wrapText="1"/>
    </xf>
    <xf numFmtId="0" fontId="2" fillId="2" borderId="16" xfId="1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21" xfId="0" applyFont="1" applyFill="1" applyBorder="1" applyAlignment="1">
      <alignment horizontal="center" vertical="center" textRotation="90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5" fontId="3" fillId="4" borderId="32" xfId="0" applyNumberFormat="1" applyFont="1" applyFill="1" applyBorder="1" applyAlignment="1">
      <alignment horizontal="center" vertical="center" wrapText="1"/>
    </xf>
    <xf numFmtId="165" fontId="3" fillId="4" borderId="34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2" fontId="11" fillId="3" borderId="1" xfId="2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2" fontId="2" fillId="5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3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4" borderId="13" xfId="2" applyNumberFormat="1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49" fontId="2" fillId="4" borderId="15" xfId="2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4" borderId="16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6" xfId="0" applyNumberFormat="1" applyFont="1" applyFill="1" applyBorder="1" applyAlignment="1">
      <alignment horizontal="center" vertical="center" wrapText="1"/>
    </xf>
    <xf numFmtId="1" fontId="2" fillId="4" borderId="16" xfId="0" applyNumberFormat="1" applyFont="1" applyFill="1" applyBorder="1" applyAlignment="1">
      <alignment horizontal="center"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165" fontId="3" fillId="4" borderId="33" xfId="0" applyNumberFormat="1" applyFont="1" applyFill="1" applyBorder="1" applyAlignment="1">
      <alignment horizontal="center" vertical="center" wrapText="1"/>
    </xf>
    <xf numFmtId="165" fontId="3" fillId="4" borderId="15" xfId="0" applyNumberFormat="1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14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5" borderId="14" xfId="0" applyNumberFormat="1" applyFont="1" applyFill="1" applyBorder="1" applyAlignment="1">
      <alignment horizontal="center" vertical="center" wrapText="1"/>
    </xf>
    <xf numFmtId="165" fontId="3" fillId="3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5" borderId="13" xfId="0" applyNumberFormat="1" applyFont="1" applyFill="1" applyBorder="1" applyAlignment="1">
      <alignment horizontal="center" vertical="center" wrapText="1"/>
    </xf>
    <xf numFmtId="165" fontId="3" fillId="0" borderId="31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165" fontId="13" fillId="3" borderId="36" xfId="0" applyNumberFormat="1" applyFont="1" applyFill="1" applyBorder="1" applyAlignment="1">
      <alignment horizontal="center" vertical="center" wrapText="1"/>
    </xf>
    <xf numFmtId="165" fontId="13" fillId="0" borderId="36" xfId="0" applyNumberFormat="1" applyFont="1" applyFill="1" applyBorder="1" applyAlignment="1">
      <alignment horizontal="center" vertical="center" wrapText="1"/>
    </xf>
    <xf numFmtId="165" fontId="13" fillId="5" borderId="36" xfId="0" applyNumberFormat="1" applyFont="1" applyFill="1" applyBorder="1" applyAlignment="1">
      <alignment horizontal="center" vertical="center" wrapText="1"/>
    </xf>
    <xf numFmtId="165" fontId="13" fillId="4" borderId="36" xfId="0" applyNumberFormat="1" applyFont="1" applyFill="1" applyBorder="1" applyAlignment="1">
      <alignment horizontal="center" vertical="center" wrapText="1"/>
    </xf>
    <xf numFmtId="165" fontId="3" fillId="4" borderId="36" xfId="0" applyNumberFormat="1" applyFont="1" applyFill="1" applyBorder="1" applyAlignment="1">
      <alignment horizontal="center" vertical="center" wrapText="1"/>
    </xf>
    <xf numFmtId="165" fontId="13" fillId="4" borderId="37" xfId="0" applyNumberFormat="1" applyFont="1" applyFill="1" applyBorder="1" applyAlignment="1">
      <alignment horizontal="center" vertical="center" wrapText="1"/>
    </xf>
    <xf numFmtId="165" fontId="3" fillId="4" borderId="38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1" fontId="11" fillId="2" borderId="0" xfId="0" applyNumberFormat="1" applyFont="1" applyFill="1" applyBorder="1" applyAlignment="1">
      <alignment horizontal="center" vertical="top"/>
    </xf>
    <xf numFmtId="0" fontId="2" fillId="2" borderId="1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25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92D050"/>
    <pageSetUpPr fitToPage="1"/>
  </sheetPr>
  <dimension ref="A1:AT108"/>
  <sheetViews>
    <sheetView tabSelected="1" view="pageBreakPreview" topLeftCell="A7" zoomScale="55" zoomScaleNormal="70" zoomScaleSheetLayoutView="55" workbookViewId="0">
      <selection activeCell="P36" sqref="P36"/>
    </sheetView>
  </sheetViews>
  <sheetFormatPr defaultRowHeight="15.75" x14ac:dyDescent="0.25"/>
  <cols>
    <col min="1" max="1" width="10.875" style="1" customWidth="1"/>
    <col min="2" max="2" width="40" style="1" customWidth="1"/>
    <col min="3" max="3" width="13.25" style="1" customWidth="1"/>
    <col min="4" max="4" width="7.625" style="1" customWidth="1"/>
    <col min="5" max="5" width="9.625" style="1" customWidth="1"/>
    <col min="6" max="6" width="9.375" style="1" customWidth="1"/>
    <col min="7" max="7" width="10.25" style="1" customWidth="1"/>
    <col min="8" max="8" width="16.625" style="1" customWidth="1"/>
    <col min="9" max="9" width="13.875" style="1" customWidth="1"/>
    <col min="10" max="10" width="15.25" style="1" customWidth="1"/>
    <col min="11" max="11" width="13.25" style="1" customWidth="1"/>
    <col min="12" max="12" width="9" style="1" customWidth="1"/>
    <col min="13" max="13" width="8" style="1" customWidth="1"/>
    <col min="14" max="14" width="10.625" style="1" customWidth="1"/>
    <col min="15" max="15" width="10.25" style="1" customWidth="1"/>
    <col min="16" max="16" width="10.625" style="1" customWidth="1"/>
    <col min="17" max="17" width="7.75" style="1" customWidth="1"/>
    <col min="18" max="18" width="9" style="1" customWidth="1"/>
    <col min="19" max="19" width="8.75" style="1" customWidth="1"/>
    <col min="20" max="20" width="10.375" style="1" customWidth="1"/>
    <col min="21" max="21" width="9" style="1" bestFit="1" customWidth="1"/>
    <col min="22" max="22" width="12.125" style="1" bestFit="1" customWidth="1"/>
    <col min="23" max="23" width="12.25" style="1" customWidth="1"/>
    <col min="24" max="29" width="9.375" style="1" customWidth="1"/>
    <col min="30" max="30" width="11.875" style="1" customWidth="1"/>
    <col min="31" max="39" width="11.75" style="1" customWidth="1"/>
    <col min="40" max="40" width="14.5" style="1" customWidth="1"/>
    <col min="41" max="41" width="33" style="1" customWidth="1"/>
    <col min="42" max="16384" width="9" style="1"/>
  </cols>
  <sheetData>
    <row r="1" spans="1:46" ht="18.75" x14ac:dyDescent="0.25">
      <c r="AO1" s="2" t="s">
        <v>0</v>
      </c>
    </row>
    <row r="2" spans="1:46" ht="18.75" x14ac:dyDescent="0.3">
      <c r="AO2" s="3" t="s">
        <v>1</v>
      </c>
    </row>
    <row r="3" spans="1:46" ht="18.75" x14ac:dyDescent="0.3">
      <c r="AO3" s="4" t="s">
        <v>2</v>
      </c>
    </row>
    <row r="4" spans="1:46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</row>
    <row r="5" spans="1:46" ht="18.75" x14ac:dyDescent="0.3">
      <c r="A5" s="5"/>
      <c r="B5" s="5"/>
      <c r="C5" s="5"/>
      <c r="D5" s="3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6"/>
      <c r="AQ5" s="6"/>
      <c r="AR5" s="6"/>
    </row>
    <row r="6" spans="1:46" ht="18.75" x14ac:dyDescent="0.25">
      <c r="A6" s="127" t="s">
        <v>167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7"/>
      <c r="AQ6" s="7"/>
      <c r="AR6" s="7"/>
      <c r="AS6" s="7"/>
      <c r="AT6" s="7"/>
    </row>
    <row r="7" spans="1:46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8"/>
      <c r="AQ7" s="8"/>
      <c r="AR7" s="8"/>
      <c r="AS7" s="8"/>
      <c r="AT7" s="8"/>
    </row>
    <row r="8" spans="1:46" ht="18.75" x14ac:dyDescent="0.3">
      <c r="AN8" s="3"/>
    </row>
    <row r="9" spans="1:46" ht="18.75" x14ac:dyDescent="0.3">
      <c r="A9" s="129" t="s">
        <v>177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6"/>
      <c r="AQ9" s="6"/>
    </row>
    <row r="10" spans="1:46" ht="18.75" x14ac:dyDescent="0.3">
      <c r="A10" s="5"/>
      <c r="B10" s="5"/>
      <c r="C10" s="5"/>
      <c r="D10" s="32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6"/>
      <c r="AQ10" s="6"/>
    </row>
    <row r="11" spans="1:46" ht="18.75" x14ac:dyDescent="0.3">
      <c r="A11" s="129" t="s">
        <v>178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9"/>
      <c r="AQ11" s="9"/>
      <c r="AR11" s="9"/>
      <c r="AS11" s="9"/>
      <c r="AT11" s="9"/>
    </row>
    <row r="12" spans="1:46" x14ac:dyDescent="0.25">
      <c r="A12" s="125" t="s">
        <v>5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0"/>
      <c r="AQ12" s="10"/>
      <c r="AR12" s="10"/>
      <c r="AS12" s="10"/>
      <c r="AT12" s="10"/>
    </row>
    <row r="13" spans="1:46" ht="15.75" customHeight="1" thickBot="1" x14ac:dyDescent="0.3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1"/>
    </row>
    <row r="14" spans="1:46" ht="72.75" customHeight="1" thickBot="1" x14ac:dyDescent="0.3">
      <c r="A14" s="131" t="s">
        <v>6</v>
      </c>
      <c r="B14" s="134" t="s">
        <v>7</v>
      </c>
      <c r="C14" s="134" t="s">
        <v>8</v>
      </c>
      <c r="D14" s="137" t="s">
        <v>9</v>
      </c>
      <c r="E14" s="137" t="s">
        <v>10</v>
      </c>
      <c r="F14" s="134" t="s">
        <v>11</v>
      </c>
      <c r="G14" s="134"/>
      <c r="H14" s="134" t="s">
        <v>185</v>
      </c>
      <c r="I14" s="134"/>
      <c r="J14" s="140" t="s">
        <v>186</v>
      </c>
      <c r="K14" s="143" t="s">
        <v>12</v>
      </c>
      <c r="L14" s="144"/>
      <c r="M14" s="144"/>
      <c r="N14" s="144"/>
      <c r="O14" s="144"/>
      <c r="P14" s="144"/>
      <c r="Q14" s="144"/>
      <c r="R14" s="144"/>
      <c r="S14" s="144"/>
      <c r="T14" s="145"/>
      <c r="U14" s="151" t="s">
        <v>13</v>
      </c>
      <c r="V14" s="152"/>
      <c r="W14" s="152"/>
      <c r="X14" s="152"/>
      <c r="Y14" s="152"/>
      <c r="Z14" s="153"/>
      <c r="AA14" s="147" t="s">
        <v>190</v>
      </c>
      <c r="AB14" s="149"/>
      <c r="AC14" s="155" t="s">
        <v>14</v>
      </c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7"/>
      <c r="AO14" s="158" t="s">
        <v>15</v>
      </c>
    </row>
    <row r="15" spans="1:46" ht="78" customHeight="1" thickBot="1" x14ac:dyDescent="0.3">
      <c r="A15" s="132"/>
      <c r="B15" s="135"/>
      <c r="C15" s="135"/>
      <c r="D15" s="138"/>
      <c r="E15" s="138"/>
      <c r="F15" s="135"/>
      <c r="G15" s="135"/>
      <c r="H15" s="135"/>
      <c r="I15" s="135"/>
      <c r="J15" s="141"/>
      <c r="K15" s="131" t="s">
        <v>16</v>
      </c>
      <c r="L15" s="134"/>
      <c r="M15" s="134"/>
      <c r="N15" s="134"/>
      <c r="O15" s="146"/>
      <c r="P15" s="131" t="s">
        <v>17</v>
      </c>
      <c r="Q15" s="134"/>
      <c r="R15" s="134"/>
      <c r="S15" s="134"/>
      <c r="T15" s="146"/>
      <c r="U15" s="147" t="s">
        <v>187</v>
      </c>
      <c r="V15" s="148"/>
      <c r="W15" s="148" t="s">
        <v>188</v>
      </c>
      <c r="X15" s="148"/>
      <c r="Y15" s="148" t="s">
        <v>189</v>
      </c>
      <c r="Z15" s="140"/>
      <c r="AA15" s="154"/>
      <c r="AB15" s="142"/>
      <c r="AC15" s="161" t="s">
        <v>18</v>
      </c>
      <c r="AD15" s="162"/>
      <c r="AE15" s="161" t="s">
        <v>19</v>
      </c>
      <c r="AF15" s="162"/>
      <c r="AG15" s="161" t="s">
        <v>20</v>
      </c>
      <c r="AH15" s="162"/>
      <c r="AI15" s="161" t="s">
        <v>21</v>
      </c>
      <c r="AJ15" s="162"/>
      <c r="AK15" s="161" t="s">
        <v>22</v>
      </c>
      <c r="AL15" s="162"/>
      <c r="AM15" s="147" t="s">
        <v>23</v>
      </c>
      <c r="AN15" s="149" t="s">
        <v>24</v>
      </c>
      <c r="AO15" s="159"/>
    </row>
    <row r="16" spans="1:46" ht="101.25" customHeight="1" thickBot="1" x14ac:dyDescent="0.3">
      <c r="A16" s="133"/>
      <c r="B16" s="136"/>
      <c r="C16" s="136"/>
      <c r="D16" s="139"/>
      <c r="E16" s="139"/>
      <c r="F16" s="47" t="s">
        <v>16</v>
      </c>
      <c r="G16" s="47" t="s">
        <v>25</v>
      </c>
      <c r="H16" s="47" t="s">
        <v>26</v>
      </c>
      <c r="I16" s="47" t="s">
        <v>25</v>
      </c>
      <c r="J16" s="142"/>
      <c r="K16" s="51" t="s">
        <v>27</v>
      </c>
      <c r="L16" s="50" t="s">
        <v>28</v>
      </c>
      <c r="M16" s="50" t="s">
        <v>29</v>
      </c>
      <c r="N16" s="49" t="s">
        <v>30</v>
      </c>
      <c r="O16" s="48" t="s">
        <v>31</v>
      </c>
      <c r="P16" s="51" t="s">
        <v>27</v>
      </c>
      <c r="Q16" s="50" t="s">
        <v>28</v>
      </c>
      <c r="R16" s="50" t="s">
        <v>29</v>
      </c>
      <c r="S16" s="49" t="s">
        <v>30</v>
      </c>
      <c r="T16" s="48" t="s">
        <v>31</v>
      </c>
      <c r="U16" s="51" t="s">
        <v>32</v>
      </c>
      <c r="V16" s="50" t="s">
        <v>33</v>
      </c>
      <c r="W16" s="50" t="s">
        <v>32</v>
      </c>
      <c r="X16" s="50" t="s">
        <v>33</v>
      </c>
      <c r="Y16" s="50" t="s">
        <v>32</v>
      </c>
      <c r="Z16" s="52" t="s">
        <v>33</v>
      </c>
      <c r="AA16" s="53" t="s">
        <v>34</v>
      </c>
      <c r="AB16" s="54" t="s">
        <v>169</v>
      </c>
      <c r="AC16" s="55" t="s">
        <v>35</v>
      </c>
      <c r="AD16" s="56" t="s">
        <v>170</v>
      </c>
      <c r="AE16" s="55" t="s">
        <v>36</v>
      </c>
      <c r="AF16" s="56" t="s">
        <v>170</v>
      </c>
      <c r="AG16" s="55" t="s">
        <v>38</v>
      </c>
      <c r="AH16" s="56" t="s">
        <v>37</v>
      </c>
      <c r="AI16" s="55" t="s">
        <v>36</v>
      </c>
      <c r="AJ16" s="56" t="s">
        <v>37</v>
      </c>
      <c r="AK16" s="55" t="s">
        <v>38</v>
      </c>
      <c r="AL16" s="56" t="s">
        <v>168</v>
      </c>
      <c r="AM16" s="154"/>
      <c r="AN16" s="150"/>
      <c r="AO16" s="160"/>
    </row>
    <row r="17" spans="1:45" ht="31.5" customHeight="1" x14ac:dyDescent="0.25">
      <c r="A17" s="103">
        <v>1</v>
      </c>
      <c r="B17" s="104">
        <v>2</v>
      </c>
      <c r="C17" s="104">
        <v>3</v>
      </c>
      <c r="D17" s="104">
        <v>4</v>
      </c>
      <c r="E17" s="104">
        <v>5</v>
      </c>
      <c r="F17" s="104">
        <v>6</v>
      </c>
      <c r="G17" s="104">
        <v>7</v>
      </c>
      <c r="H17" s="104">
        <v>8</v>
      </c>
      <c r="I17" s="104">
        <v>9</v>
      </c>
      <c r="J17" s="105">
        <v>10</v>
      </c>
      <c r="K17" s="103">
        <v>11</v>
      </c>
      <c r="L17" s="104">
        <v>12</v>
      </c>
      <c r="M17" s="104">
        <v>13</v>
      </c>
      <c r="N17" s="104">
        <v>14</v>
      </c>
      <c r="O17" s="105">
        <v>15</v>
      </c>
      <c r="P17" s="103">
        <v>16</v>
      </c>
      <c r="Q17" s="104">
        <v>17</v>
      </c>
      <c r="R17" s="104">
        <v>18</v>
      </c>
      <c r="S17" s="104">
        <v>19</v>
      </c>
      <c r="T17" s="105">
        <v>20</v>
      </c>
      <c r="U17" s="103">
        <v>21</v>
      </c>
      <c r="V17" s="104">
        <v>22</v>
      </c>
      <c r="W17" s="104">
        <v>23</v>
      </c>
      <c r="X17" s="104">
        <v>24</v>
      </c>
      <c r="Y17" s="104">
        <v>25</v>
      </c>
      <c r="Z17" s="105">
        <v>26</v>
      </c>
      <c r="AA17" s="103">
        <v>27</v>
      </c>
      <c r="AB17" s="105">
        <v>28</v>
      </c>
      <c r="AC17" s="81" t="s">
        <v>39</v>
      </c>
      <c r="AD17" s="82" t="s">
        <v>40</v>
      </c>
      <c r="AE17" s="81" t="s">
        <v>41</v>
      </c>
      <c r="AF17" s="82" t="s">
        <v>42</v>
      </c>
      <c r="AG17" s="81" t="s">
        <v>43</v>
      </c>
      <c r="AH17" s="82" t="s">
        <v>44</v>
      </c>
      <c r="AI17" s="81" t="s">
        <v>41</v>
      </c>
      <c r="AJ17" s="82" t="s">
        <v>42</v>
      </c>
      <c r="AK17" s="81" t="s">
        <v>43</v>
      </c>
      <c r="AL17" s="82" t="s">
        <v>44</v>
      </c>
      <c r="AM17" s="81" t="s">
        <v>45</v>
      </c>
      <c r="AN17" s="82" t="s">
        <v>46</v>
      </c>
      <c r="AO17" s="117" t="s">
        <v>47</v>
      </c>
    </row>
    <row r="18" spans="1:45" s="13" customFormat="1" ht="37.9" customHeight="1" x14ac:dyDescent="0.25">
      <c r="A18" s="59">
        <v>0</v>
      </c>
      <c r="B18" s="60" t="s">
        <v>48</v>
      </c>
      <c r="C18" s="61" t="s">
        <v>49</v>
      </c>
      <c r="D18" s="88"/>
      <c r="E18" s="83"/>
      <c r="F18" s="83"/>
      <c r="G18" s="83"/>
      <c r="H18" s="109">
        <f>SUM(H20:H24)</f>
        <v>140.26375689858332</v>
      </c>
      <c r="I18" s="109">
        <f t="shared" ref="I18:AN18" si="0">SUM(I20:I24)</f>
        <v>135.50422938833333</v>
      </c>
      <c r="J18" s="110">
        <f t="shared" si="0"/>
        <v>0</v>
      </c>
      <c r="K18" s="113">
        <f t="shared" si="0"/>
        <v>140.26375690666666</v>
      </c>
      <c r="L18" s="109">
        <f t="shared" si="0"/>
        <v>4.4772949999999998</v>
      </c>
      <c r="M18" s="109">
        <f t="shared" si="0"/>
        <v>4</v>
      </c>
      <c r="N18" s="109">
        <f t="shared" si="0"/>
        <v>90.073343336666653</v>
      </c>
      <c r="O18" s="110">
        <f t="shared" si="0"/>
        <v>41.713118569999999</v>
      </c>
      <c r="P18" s="113">
        <f t="shared" si="0"/>
        <v>135.50422939333333</v>
      </c>
      <c r="Q18" s="109">
        <f t="shared" si="0"/>
        <v>5.5094123799999997</v>
      </c>
      <c r="R18" s="109">
        <f t="shared" si="0"/>
        <v>23.141838181666667</v>
      </c>
      <c r="S18" s="109">
        <f t="shared" si="0"/>
        <v>102.79168535500001</v>
      </c>
      <c r="T18" s="110">
        <f t="shared" si="0"/>
        <v>4.0612934799999998</v>
      </c>
      <c r="U18" s="113">
        <f t="shared" si="0"/>
        <v>11.516454403471331</v>
      </c>
      <c r="V18" s="109">
        <f t="shared" si="0"/>
        <v>140.26375689858332</v>
      </c>
      <c r="W18" s="109">
        <f t="shared" si="0"/>
        <v>6.8087816656806774</v>
      </c>
      <c r="X18" s="109">
        <f t="shared" si="0"/>
        <v>79.671974506916669</v>
      </c>
      <c r="Y18" s="109">
        <f t="shared" si="0"/>
        <v>14.039102265885239</v>
      </c>
      <c r="Z18" s="110">
        <f t="shared" si="0"/>
        <v>79.671533333333329</v>
      </c>
      <c r="AA18" s="113">
        <f t="shared" si="0"/>
        <v>0</v>
      </c>
      <c r="AB18" s="110">
        <f t="shared" si="0"/>
        <v>0</v>
      </c>
      <c r="AC18" s="113">
        <f t="shared" si="0"/>
        <v>21.249343941666666</v>
      </c>
      <c r="AD18" s="110">
        <f t="shared" si="0"/>
        <v>18.591845305</v>
      </c>
      <c r="AE18" s="113">
        <f t="shared" si="0"/>
        <v>39.342438450000003</v>
      </c>
      <c r="AF18" s="110">
        <f t="shared" si="0"/>
        <v>37.24085075</v>
      </c>
      <c r="AG18" s="113">
        <f t="shared" si="0"/>
        <v>34.780370820249999</v>
      </c>
      <c r="AH18" s="110">
        <f t="shared" si="0"/>
        <v>34.780143333333342</v>
      </c>
      <c r="AI18" s="113">
        <f t="shared" si="0"/>
        <v>26.28654702</v>
      </c>
      <c r="AJ18" s="110">
        <f t="shared" si="0"/>
        <v>26.286390000000001</v>
      </c>
      <c r="AK18" s="113">
        <f t="shared" si="0"/>
        <v>18.605056666666666</v>
      </c>
      <c r="AL18" s="110">
        <f t="shared" si="0"/>
        <v>18.605</v>
      </c>
      <c r="AM18" s="113">
        <f t="shared" si="0"/>
        <v>140.26375689858332</v>
      </c>
      <c r="AN18" s="110">
        <f t="shared" si="0"/>
        <v>135.50422938833333</v>
      </c>
      <c r="AO18" s="118"/>
      <c r="AP18" s="12"/>
    </row>
    <row r="19" spans="1:45" s="14" customFormat="1" ht="37.5" hidden="1" x14ac:dyDescent="0.25">
      <c r="A19" s="62" t="s">
        <v>51</v>
      </c>
      <c r="B19" s="63" t="s">
        <v>52</v>
      </c>
      <c r="C19" s="64" t="s">
        <v>49</v>
      </c>
      <c r="D19" s="89"/>
      <c r="E19" s="84"/>
      <c r="F19" s="84"/>
      <c r="G19" s="84"/>
      <c r="H19" s="19"/>
      <c r="I19" s="19"/>
      <c r="J19" s="25"/>
      <c r="K19" s="24"/>
      <c r="L19" s="19"/>
      <c r="M19" s="19"/>
      <c r="N19" s="19"/>
      <c r="O19" s="25"/>
      <c r="P19" s="24"/>
      <c r="Q19" s="19"/>
      <c r="R19" s="19"/>
      <c r="S19" s="19"/>
      <c r="T19" s="25"/>
      <c r="U19" s="24"/>
      <c r="V19" s="19"/>
      <c r="W19" s="19"/>
      <c r="X19" s="19"/>
      <c r="Y19" s="19"/>
      <c r="Z19" s="25"/>
      <c r="AA19" s="24"/>
      <c r="AB19" s="25"/>
      <c r="AC19" s="24"/>
      <c r="AD19" s="25"/>
      <c r="AE19" s="24"/>
      <c r="AF19" s="25"/>
      <c r="AG19" s="24"/>
      <c r="AH19" s="25"/>
      <c r="AI19" s="24"/>
      <c r="AJ19" s="25"/>
      <c r="AK19" s="24"/>
      <c r="AL19" s="25"/>
      <c r="AM19" s="24"/>
      <c r="AN19" s="34"/>
      <c r="AO19" s="119"/>
      <c r="AS19" s="15"/>
    </row>
    <row r="20" spans="1:45" s="14" customFormat="1" ht="45.75" customHeight="1" x14ac:dyDescent="0.25">
      <c r="A20" s="62" t="s">
        <v>53</v>
      </c>
      <c r="B20" s="65" t="s">
        <v>54</v>
      </c>
      <c r="C20" s="64" t="s">
        <v>49</v>
      </c>
      <c r="D20" s="89"/>
      <c r="E20" s="84"/>
      <c r="F20" s="84"/>
      <c r="G20" s="84"/>
      <c r="H20" s="106">
        <f>H29</f>
        <v>79.212209533333336</v>
      </c>
      <c r="I20" s="106">
        <f t="shared" ref="I20:AN20" si="1">I29</f>
        <v>120.35912610833333</v>
      </c>
      <c r="J20" s="111">
        <f t="shared" si="1"/>
        <v>0</v>
      </c>
      <c r="K20" s="114">
        <f t="shared" si="1"/>
        <v>79.212209536666663</v>
      </c>
      <c r="L20" s="106">
        <f t="shared" si="1"/>
        <v>0.26074999999999998</v>
      </c>
      <c r="M20" s="106">
        <f t="shared" si="1"/>
        <v>4</v>
      </c>
      <c r="N20" s="106">
        <f t="shared" si="1"/>
        <v>70.162018336666662</v>
      </c>
      <c r="O20" s="111">
        <f t="shared" si="1"/>
        <v>4.7894412000000015</v>
      </c>
      <c r="P20" s="114">
        <f t="shared" si="1"/>
        <v>120.35912611333333</v>
      </c>
      <c r="Q20" s="106">
        <f t="shared" si="1"/>
        <v>5.0102791</v>
      </c>
      <c r="R20" s="106">
        <f t="shared" si="1"/>
        <v>23.141838181666667</v>
      </c>
      <c r="S20" s="106">
        <f t="shared" si="1"/>
        <v>88.145715355000007</v>
      </c>
      <c r="T20" s="111">
        <f t="shared" si="1"/>
        <v>4.0612934799999998</v>
      </c>
      <c r="U20" s="114">
        <f t="shared" si="1"/>
        <v>8.4958800741578209</v>
      </c>
      <c r="V20" s="106">
        <f t="shared" si="1"/>
        <v>79.212209533333336</v>
      </c>
      <c r="W20" s="106">
        <f t="shared" si="1"/>
        <v>4.4090884189846413</v>
      </c>
      <c r="X20" s="106">
        <f t="shared" si="1"/>
        <v>46.988152491666668</v>
      </c>
      <c r="Y20" s="106">
        <f t="shared" si="1"/>
        <v>14.039102265885239</v>
      </c>
      <c r="Z20" s="111">
        <f t="shared" si="1"/>
        <v>78.211413333333326</v>
      </c>
      <c r="AA20" s="114">
        <f t="shared" si="1"/>
        <v>0</v>
      </c>
      <c r="AB20" s="111">
        <f t="shared" si="1"/>
        <v>0</v>
      </c>
      <c r="AC20" s="114">
        <f t="shared" si="1"/>
        <v>12.711790608333333</v>
      </c>
      <c r="AD20" s="111">
        <f t="shared" si="1"/>
        <v>11.113545358333333</v>
      </c>
      <c r="AE20" s="114">
        <f t="shared" si="1"/>
        <v>19.512266433333334</v>
      </c>
      <c r="AF20" s="111">
        <f t="shared" si="1"/>
        <v>31.034167416666666</v>
      </c>
      <c r="AG20" s="114">
        <f t="shared" si="1"/>
        <v>17.686865475000001</v>
      </c>
      <c r="AH20" s="111">
        <f t="shared" si="1"/>
        <v>33.320023333333339</v>
      </c>
      <c r="AI20" s="114">
        <f t="shared" si="1"/>
        <v>10.69623035</v>
      </c>
      <c r="AJ20" s="111">
        <f t="shared" si="1"/>
        <v>26.286390000000001</v>
      </c>
      <c r="AK20" s="114">
        <f t="shared" si="1"/>
        <v>18.605056666666666</v>
      </c>
      <c r="AL20" s="111">
        <f t="shared" si="1"/>
        <v>18.605</v>
      </c>
      <c r="AM20" s="114">
        <f t="shared" si="1"/>
        <v>79.212209533333336</v>
      </c>
      <c r="AN20" s="111">
        <f t="shared" si="1"/>
        <v>120.35912610833333</v>
      </c>
      <c r="AO20" s="119"/>
    </row>
    <row r="21" spans="1:45" s="14" customFormat="1" ht="129" hidden="1" customHeight="1" x14ac:dyDescent="0.25">
      <c r="A21" s="62" t="s">
        <v>55</v>
      </c>
      <c r="B21" s="66" t="s">
        <v>56</v>
      </c>
      <c r="C21" s="64" t="s">
        <v>49</v>
      </c>
      <c r="D21" s="89"/>
      <c r="E21" s="84"/>
      <c r="F21" s="84"/>
      <c r="G21" s="84"/>
      <c r="H21" s="19"/>
      <c r="I21" s="19"/>
      <c r="J21" s="25"/>
      <c r="K21" s="24"/>
      <c r="L21" s="19"/>
      <c r="M21" s="19"/>
      <c r="N21" s="19"/>
      <c r="O21" s="25"/>
      <c r="P21" s="24"/>
      <c r="Q21" s="19"/>
      <c r="R21" s="19"/>
      <c r="S21" s="19"/>
      <c r="T21" s="25"/>
      <c r="U21" s="24"/>
      <c r="V21" s="19"/>
      <c r="W21" s="19"/>
      <c r="X21" s="19"/>
      <c r="Y21" s="28"/>
      <c r="Z21" s="33"/>
      <c r="AA21" s="24"/>
      <c r="AB21" s="25"/>
      <c r="AC21" s="24"/>
      <c r="AD21" s="25"/>
      <c r="AE21" s="24"/>
      <c r="AF21" s="25"/>
      <c r="AG21" s="24"/>
      <c r="AH21" s="25"/>
      <c r="AI21" s="24"/>
      <c r="AJ21" s="25"/>
      <c r="AK21" s="24"/>
      <c r="AL21" s="25"/>
      <c r="AM21" s="24"/>
      <c r="AN21" s="25"/>
      <c r="AO21" s="119"/>
    </row>
    <row r="22" spans="1:45" s="14" customFormat="1" ht="59.25" customHeight="1" x14ac:dyDescent="0.25">
      <c r="A22" s="62" t="s">
        <v>57</v>
      </c>
      <c r="B22" s="63" t="s">
        <v>58</v>
      </c>
      <c r="C22" s="64" t="s">
        <v>49</v>
      </c>
      <c r="D22" s="89"/>
      <c r="E22" s="84"/>
      <c r="F22" s="84"/>
      <c r="G22" s="84"/>
      <c r="H22" s="106">
        <f>H83</f>
        <v>41.140222365249997</v>
      </c>
      <c r="I22" s="106">
        <f t="shared" ref="I22:AN22" si="2">I83</f>
        <v>0.49913328000000001</v>
      </c>
      <c r="J22" s="111">
        <f t="shared" si="2"/>
        <v>0</v>
      </c>
      <c r="K22" s="114">
        <f t="shared" si="2"/>
        <v>41.140222370000004</v>
      </c>
      <c r="L22" s="106">
        <f t="shared" si="2"/>
        <v>4.216545</v>
      </c>
      <c r="M22" s="106">
        <f t="shared" si="2"/>
        <v>0</v>
      </c>
      <c r="N22" s="106">
        <f t="shared" si="2"/>
        <v>0</v>
      </c>
      <c r="O22" s="111">
        <f t="shared" si="2"/>
        <v>36.92367737</v>
      </c>
      <c r="P22" s="114">
        <f t="shared" si="2"/>
        <v>0.49913328000000001</v>
      </c>
      <c r="Q22" s="106">
        <f t="shared" si="2"/>
        <v>0.49913328000000001</v>
      </c>
      <c r="R22" s="106">
        <f t="shared" si="2"/>
        <v>0</v>
      </c>
      <c r="S22" s="106">
        <f t="shared" si="2"/>
        <v>0</v>
      </c>
      <c r="T22" s="111">
        <f t="shared" si="2"/>
        <v>0</v>
      </c>
      <c r="U22" s="114">
        <f t="shared" si="2"/>
        <v>3.0205743293135097</v>
      </c>
      <c r="V22" s="106">
        <f t="shared" si="2"/>
        <v>41.140222365249997</v>
      </c>
      <c r="W22" s="106">
        <f t="shared" si="2"/>
        <v>2.3996932466960361</v>
      </c>
      <c r="X22" s="106">
        <f t="shared" si="2"/>
        <v>32.683822015250001</v>
      </c>
      <c r="Y22" s="106">
        <f t="shared" si="2"/>
        <v>0</v>
      </c>
      <c r="Z22" s="111">
        <f t="shared" si="2"/>
        <v>0</v>
      </c>
      <c r="AA22" s="114">
        <f t="shared" si="2"/>
        <v>0</v>
      </c>
      <c r="AB22" s="111">
        <f t="shared" si="2"/>
        <v>0</v>
      </c>
      <c r="AC22" s="114">
        <f t="shared" si="2"/>
        <v>4.216545</v>
      </c>
      <c r="AD22" s="111">
        <f t="shared" si="2"/>
        <v>0.49913328000000001</v>
      </c>
      <c r="AE22" s="114">
        <f t="shared" si="2"/>
        <v>4.23985535</v>
      </c>
      <c r="AF22" s="111">
        <f t="shared" si="2"/>
        <v>0</v>
      </c>
      <c r="AG22" s="114">
        <f t="shared" si="2"/>
        <v>17.093505345250001</v>
      </c>
      <c r="AH22" s="111">
        <f t="shared" si="2"/>
        <v>0</v>
      </c>
      <c r="AI22" s="114">
        <f t="shared" si="2"/>
        <v>15.59031667</v>
      </c>
      <c r="AJ22" s="111">
        <f t="shared" si="2"/>
        <v>0</v>
      </c>
      <c r="AK22" s="114">
        <f t="shared" si="2"/>
        <v>0</v>
      </c>
      <c r="AL22" s="111">
        <f t="shared" si="2"/>
        <v>0</v>
      </c>
      <c r="AM22" s="114">
        <f t="shared" si="2"/>
        <v>41.140222365249997</v>
      </c>
      <c r="AN22" s="111">
        <f t="shared" si="2"/>
        <v>0.49913328000000001</v>
      </c>
      <c r="AO22" s="119"/>
    </row>
    <row r="23" spans="1:45" s="14" customFormat="1" ht="78" hidden="1" customHeight="1" x14ac:dyDescent="0.25">
      <c r="A23" s="62" t="s">
        <v>59</v>
      </c>
      <c r="B23" s="63" t="s">
        <v>60</v>
      </c>
      <c r="C23" s="64" t="s">
        <v>49</v>
      </c>
      <c r="D23" s="89"/>
      <c r="E23" s="84"/>
      <c r="F23" s="84"/>
      <c r="G23" s="84"/>
      <c r="H23" s="19"/>
      <c r="I23" s="19"/>
      <c r="J23" s="25"/>
      <c r="K23" s="24"/>
      <c r="L23" s="19"/>
      <c r="M23" s="19"/>
      <c r="N23" s="19"/>
      <c r="O23" s="25"/>
      <c r="P23" s="24"/>
      <c r="Q23" s="19"/>
      <c r="R23" s="19"/>
      <c r="S23" s="19"/>
      <c r="T23" s="25"/>
      <c r="U23" s="24"/>
      <c r="V23" s="19"/>
      <c r="W23" s="19"/>
      <c r="X23" s="19"/>
      <c r="Y23" s="28"/>
      <c r="Z23" s="33"/>
      <c r="AA23" s="24"/>
      <c r="AB23" s="25"/>
      <c r="AC23" s="24"/>
      <c r="AD23" s="25"/>
      <c r="AE23" s="24"/>
      <c r="AF23" s="25"/>
      <c r="AG23" s="24"/>
      <c r="AH23" s="25"/>
      <c r="AI23" s="24"/>
      <c r="AJ23" s="25"/>
      <c r="AK23" s="24"/>
      <c r="AL23" s="25"/>
      <c r="AM23" s="24"/>
      <c r="AN23" s="25"/>
      <c r="AO23" s="119"/>
    </row>
    <row r="24" spans="1:45" s="14" customFormat="1" ht="37.5" x14ac:dyDescent="0.25">
      <c r="A24" s="62" t="s">
        <v>61</v>
      </c>
      <c r="B24" s="63" t="s">
        <v>62</v>
      </c>
      <c r="C24" s="64" t="s">
        <v>49</v>
      </c>
      <c r="D24" s="89"/>
      <c r="E24" s="84"/>
      <c r="F24" s="84"/>
      <c r="G24" s="84"/>
      <c r="H24" s="106">
        <f>H89</f>
        <v>19.911324999999998</v>
      </c>
      <c r="I24" s="106">
        <f t="shared" ref="I24:AN24" si="3">I89</f>
        <v>14.64597</v>
      </c>
      <c r="J24" s="111">
        <f t="shared" si="3"/>
        <v>0</v>
      </c>
      <c r="K24" s="114">
        <f t="shared" si="3"/>
        <v>19.911324999999998</v>
      </c>
      <c r="L24" s="106">
        <f t="shared" si="3"/>
        <v>0</v>
      </c>
      <c r="M24" s="106">
        <f t="shared" si="3"/>
        <v>0</v>
      </c>
      <c r="N24" s="106">
        <f t="shared" si="3"/>
        <v>19.911324999999998</v>
      </c>
      <c r="O24" s="111">
        <f t="shared" si="3"/>
        <v>0</v>
      </c>
      <c r="P24" s="114">
        <f t="shared" si="3"/>
        <v>14.64597</v>
      </c>
      <c r="Q24" s="106">
        <f t="shared" si="3"/>
        <v>0</v>
      </c>
      <c r="R24" s="106">
        <f t="shared" si="3"/>
        <v>0</v>
      </c>
      <c r="S24" s="106">
        <f t="shared" si="3"/>
        <v>14.64597</v>
      </c>
      <c r="T24" s="111">
        <f t="shared" si="3"/>
        <v>0</v>
      </c>
      <c r="U24" s="114">
        <f t="shared" si="3"/>
        <v>0</v>
      </c>
      <c r="V24" s="106">
        <f t="shared" si="3"/>
        <v>19.911324999999998</v>
      </c>
      <c r="W24" s="106">
        <f t="shared" si="3"/>
        <v>0</v>
      </c>
      <c r="X24" s="106">
        <f t="shared" si="3"/>
        <v>0</v>
      </c>
      <c r="Y24" s="106">
        <f t="shared" si="3"/>
        <v>0</v>
      </c>
      <c r="Z24" s="111">
        <f t="shared" si="3"/>
        <v>1.4601200000000001</v>
      </c>
      <c r="AA24" s="114">
        <f t="shared" si="3"/>
        <v>0</v>
      </c>
      <c r="AB24" s="111">
        <f t="shared" si="3"/>
        <v>0</v>
      </c>
      <c r="AC24" s="114">
        <f t="shared" si="3"/>
        <v>4.3210083333333333</v>
      </c>
      <c r="AD24" s="111">
        <f t="shared" si="3"/>
        <v>6.979166666666667</v>
      </c>
      <c r="AE24" s="114">
        <f t="shared" si="3"/>
        <v>15.590316666666668</v>
      </c>
      <c r="AF24" s="111">
        <f t="shared" si="3"/>
        <v>6.2066833333333333</v>
      </c>
      <c r="AG24" s="114">
        <f t="shared" si="3"/>
        <v>0</v>
      </c>
      <c r="AH24" s="111">
        <f t="shared" si="3"/>
        <v>1.4601200000000001</v>
      </c>
      <c r="AI24" s="114">
        <f t="shared" si="3"/>
        <v>0</v>
      </c>
      <c r="AJ24" s="111">
        <f t="shared" si="3"/>
        <v>0</v>
      </c>
      <c r="AK24" s="114">
        <f t="shared" si="3"/>
        <v>0</v>
      </c>
      <c r="AL24" s="111">
        <f t="shared" si="3"/>
        <v>0</v>
      </c>
      <c r="AM24" s="114">
        <f t="shared" si="3"/>
        <v>19.911324999999998</v>
      </c>
      <c r="AN24" s="111">
        <f t="shared" si="3"/>
        <v>14.64597</v>
      </c>
      <c r="AO24" s="119"/>
    </row>
    <row r="25" spans="1:45" s="16" customFormat="1" ht="18.75" x14ac:dyDescent="0.25">
      <c r="A25" s="67">
        <v>1</v>
      </c>
      <c r="B25" s="68" t="s">
        <v>63</v>
      </c>
      <c r="C25" s="69" t="s">
        <v>49</v>
      </c>
      <c r="D25" s="90"/>
      <c r="E25" s="85"/>
      <c r="F25" s="85"/>
      <c r="G25" s="85"/>
      <c r="H25" s="108">
        <f>H29+H83+H89</f>
        <v>140.26375689858332</v>
      </c>
      <c r="I25" s="108">
        <f t="shared" ref="I25:AN25" si="4">I29+I83+I89</f>
        <v>135.50422938833333</v>
      </c>
      <c r="J25" s="112">
        <f t="shared" si="4"/>
        <v>0</v>
      </c>
      <c r="K25" s="115">
        <f t="shared" si="4"/>
        <v>140.26375690666666</v>
      </c>
      <c r="L25" s="108">
        <f t="shared" si="4"/>
        <v>4.4772949999999998</v>
      </c>
      <c r="M25" s="108">
        <f t="shared" si="4"/>
        <v>4</v>
      </c>
      <c r="N25" s="108">
        <f t="shared" si="4"/>
        <v>90.073343336666653</v>
      </c>
      <c r="O25" s="112">
        <f t="shared" si="4"/>
        <v>41.713118569999999</v>
      </c>
      <c r="P25" s="115">
        <f t="shared" si="4"/>
        <v>135.50422939333333</v>
      </c>
      <c r="Q25" s="108">
        <f t="shared" si="4"/>
        <v>5.5094123799999997</v>
      </c>
      <c r="R25" s="108">
        <f t="shared" si="4"/>
        <v>23.141838181666667</v>
      </c>
      <c r="S25" s="108">
        <f t="shared" si="4"/>
        <v>102.79168535500001</v>
      </c>
      <c r="T25" s="112">
        <f t="shared" si="4"/>
        <v>4.0612934799999998</v>
      </c>
      <c r="U25" s="115">
        <f t="shared" si="4"/>
        <v>11.516454403471331</v>
      </c>
      <c r="V25" s="108">
        <f t="shared" si="4"/>
        <v>140.26375689858332</v>
      </c>
      <c r="W25" s="108">
        <f t="shared" si="4"/>
        <v>6.8087816656806774</v>
      </c>
      <c r="X25" s="108">
        <f t="shared" si="4"/>
        <v>79.671974506916669</v>
      </c>
      <c r="Y25" s="108">
        <f t="shared" si="4"/>
        <v>14.039102265885239</v>
      </c>
      <c r="Z25" s="112">
        <f t="shared" si="4"/>
        <v>79.671533333333329</v>
      </c>
      <c r="AA25" s="115">
        <f t="shared" si="4"/>
        <v>0</v>
      </c>
      <c r="AB25" s="112">
        <f t="shared" si="4"/>
        <v>0</v>
      </c>
      <c r="AC25" s="115">
        <f t="shared" si="4"/>
        <v>21.249343941666666</v>
      </c>
      <c r="AD25" s="112">
        <f t="shared" si="4"/>
        <v>18.591845305</v>
      </c>
      <c r="AE25" s="115">
        <f t="shared" si="4"/>
        <v>39.342438450000003</v>
      </c>
      <c r="AF25" s="112">
        <f t="shared" si="4"/>
        <v>37.24085075</v>
      </c>
      <c r="AG25" s="115">
        <f t="shared" si="4"/>
        <v>34.780370820249999</v>
      </c>
      <c r="AH25" s="112">
        <f t="shared" si="4"/>
        <v>34.780143333333342</v>
      </c>
      <c r="AI25" s="115">
        <f t="shared" si="4"/>
        <v>26.28654702</v>
      </c>
      <c r="AJ25" s="112">
        <f t="shared" si="4"/>
        <v>26.286390000000001</v>
      </c>
      <c r="AK25" s="115">
        <f t="shared" si="4"/>
        <v>18.605056666666666</v>
      </c>
      <c r="AL25" s="112">
        <f t="shared" si="4"/>
        <v>18.605</v>
      </c>
      <c r="AM25" s="115">
        <f t="shared" si="4"/>
        <v>140.26375689858332</v>
      </c>
      <c r="AN25" s="112">
        <f t="shared" si="4"/>
        <v>135.50422938833333</v>
      </c>
      <c r="AO25" s="120"/>
    </row>
    <row r="26" spans="1:45" s="14" customFormat="1" ht="27.75" hidden="1" customHeight="1" x14ac:dyDescent="0.25">
      <c r="A26" s="62" t="s">
        <v>64</v>
      </c>
      <c r="B26" s="70" t="s">
        <v>52</v>
      </c>
      <c r="C26" s="64" t="s">
        <v>49</v>
      </c>
      <c r="D26" s="89"/>
      <c r="E26" s="84"/>
      <c r="F26" s="84"/>
      <c r="G26" s="84" t="s">
        <v>50</v>
      </c>
      <c r="H26" s="19">
        <f t="shared" ref="H26:AG26" si="5">SUM(H27:H28)</f>
        <v>0</v>
      </c>
      <c r="I26" s="19">
        <f t="shared" si="5"/>
        <v>0</v>
      </c>
      <c r="J26" s="25">
        <f t="shared" si="5"/>
        <v>0</v>
      </c>
      <c r="K26" s="24">
        <f t="shared" si="5"/>
        <v>0</v>
      </c>
      <c r="L26" s="19">
        <f t="shared" si="5"/>
        <v>0</v>
      </c>
      <c r="M26" s="19">
        <f t="shared" si="5"/>
        <v>0</v>
      </c>
      <c r="N26" s="19">
        <f t="shared" si="5"/>
        <v>0</v>
      </c>
      <c r="O26" s="25">
        <f t="shared" si="5"/>
        <v>0</v>
      </c>
      <c r="P26" s="24" t="s">
        <v>50</v>
      </c>
      <c r="Q26" s="19" t="s">
        <v>50</v>
      </c>
      <c r="R26" s="19" t="s">
        <v>50</v>
      </c>
      <c r="S26" s="19" t="s">
        <v>50</v>
      </c>
      <c r="T26" s="25" t="s">
        <v>50</v>
      </c>
      <c r="U26" s="24">
        <v>0</v>
      </c>
      <c r="V26" s="19">
        <v>0</v>
      </c>
      <c r="W26" s="19">
        <f t="shared" si="5"/>
        <v>0</v>
      </c>
      <c r="X26" s="19">
        <f t="shared" si="5"/>
        <v>0</v>
      </c>
      <c r="Y26" s="29" t="e">
        <f t="shared" ref="Y26:Y82" si="6">P26-AD26</f>
        <v>#VALUE!</v>
      </c>
      <c r="Z26" s="33" t="e">
        <f t="shared" ref="Z26:Z28" si="7">Y26</f>
        <v>#VALUE!</v>
      </c>
      <c r="AA26" s="24">
        <f t="shared" si="5"/>
        <v>0</v>
      </c>
      <c r="AB26" s="25">
        <f t="shared" si="5"/>
        <v>0</v>
      </c>
      <c r="AC26" s="24">
        <f t="shared" si="5"/>
        <v>0</v>
      </c>
      <c r="AD26" s="25">
        <f t="shared" si="5"/>
        <v>0</v>
      </c>
      <c r="AE26" s="24">
        <f t="shared" si="5"/>
        <v>0</v>
      </c>
      <c r="AF26" s="25">
        <f t="shared" si="5"/>
        <v>0</v>
      </c>
      <c r="AG26" s="24">
        <f t="shared" si="5"/>
        <v>0</v>
      </c>
      <c r="AH26" s="25">
        <f>SUM(AH27:AH28)</f>
        <v>0</v>
      </c>
      <c r="AI26" s="24">
        <f>SUM(AI27:AI28)</f>
        <v>0</v>
      </c>
      <c r="AJ26" s="25">
        <f>SUM(AJ27:AJ28)</f>
        <v>0</v>
      </c>
      <c r="AK26" s="24">
        <f>SUM(AK27:AK28)</f>
        <v>0</v>
      </c>
      <c r="AL26" s="25">
        <f>SUM(AL27:AL28)</f>
        <v>0</v>
      </c>
      <c r="AM26" s="35">
        <f t="shared" ref="AM26:AN82" si="8">AC26+AE26+AG26+AI26+AK26</f>
        <v>0</v>
      </c>
      <c r="AN26" s="36">
        <f t="shared" ref="AN26:AN84" si="9">AD26+AF26+AH26+AJ26+AL26</f>
        <v>0</v>
      </c>
      <c r="AO26" s="119" t="s">
        <v>50</v>
      </c>
    </row>
    <row r="27" spans="1:45" s="14" customFormat="1" ht="18.75" hidden="1" x14ac:dyDescent="0.25">
      <c r="A27" s="71" t="s">
        <v>65</v>
      </c>
      <c r="B27" s="72"/>
      <c r="C27" s="38"/>
      <c r="D27" s="87"/>
      <c r="E27" s="86"/>
      <c r="F27" s="86"/>
      <c r="G27" s="86"/>
      <c r="H27" s="17"/>
      <c r="I27" s="17"/>
      <c r="J27" s="27"/>
      <c r="K27" s="26"/>
      <c r="L27" s="17"/>
      <c r="M27" s="17"/>
      <c r="N27" s="17"/>
      <c r="O27" s="27"/>
      <c r="P27" s="24" t="s">
        <v>50</v>
      </c>
      <c r="Q27" s="19" t="s">
        <v>50</v>
      </c>
      <c r="R27" s="19" t="s">
        <v>50</v>
      </c>
      <c r="S27" s="19" t="s">
        <v>50</v>
      </c>
      <c r="T27" s="25" t="s">
        <v>50</v>
      </c>
      <c r="U27" s="24">
        <v>0</v>
      </c>
      <c r="V27" s="19">
        <v>0</v>
      </c>
      <c r="W27" s="17"/>
      <c r="X27" s="17"/>
      <c r="Y27" s="29" t="e">
        <f t="shared" si="6"/>
        <v>#VALUE!</v>
      </c>
      <c r="Z27" s="33" t="e">
        <f t="shared" si="7"/>
        <v>#VALUE!</v>
      </c>
      <c r="AA27" s="26"/>
      <c r="AB27" s="27"/>
      <c r="AC27" s="26"/>
      <c r="AD27" s="27"/>
      <c r="AE27" s="26"/>
      <c r="AF27" s="27"/>
      <c r="AG27" s="26"/>
      <c r="AH27" s="27"/>
      <c r="AI27" s="26"/>
      <c r="AJ27" s="27"/>
      <c r="AK27" s="26"/>
      <c r="AL27" s="27"/>
      <c r="AM27" s="35">
        <f t="shared" si="8"/>
        <v>0</v>
      </c>
      <c r="AN27" s="36">
        <f t="shared" si="9"/>
        <v>0</v>
      </c>
      <c r="AO27" s="121" t="s">
        <v>50</v>
      </c>
    </row>
    <row r="28" spans="1:45" s="14" customFormat="1" ht="18.75" hidden="1" x14ac:dyDescent="0.25">
      <c r="A28" s="71" t="s">
        <v>66</v>
      </c>
      <c r="B28" s="72"/>
      <c r="C28" s="38"/>
      <c r="D28" s="87"/>
      <c r="E28" s="86"/>
      <c r="F28" s="86"/>
      <c r="G28" s="86"/>
      <c r="H28" s="17"/>
      <c r="I28" s="17"/>
      <c r="J28" s="27"/>
      <c r="K28" s="26"/>
      <c r="L28" s="17"/>
      <c r="M28" s="17"/>
      <c r="N28" s="17"/>
      <c r="O28" s="27"/>
      <c r="P28" s="24" t="s">
        <v>50</v>
      </c>
      <c r="Q28" s="19" t="s">
        <v>50</v>
      </c>
      <c r="R28" s="19" t="s">
        <v>50</v>
      </c>
      <c r="S28" s="19" t="s">
        <v>50</v>
      </c>
      <c r="T28" s="25" t="s">
        <v>50</v>
      </c>
      <c r="U28" s="24">
        <v>0</v>
      </c>
      <c r="V28" s="19">
        <v>0</v>
      </c>
      <c r="W28" s="17"/>
      <c r="X28" s="17"/>
      <c r="Y28" s="29" t="e">
        <f t="shared" si="6"/>
        <v>#VALUE!</v>
      </c>
      <c r="Z28" s="33" t="e">
        <f t="shared" si="7"/>
        <v>#VALUE!</v>
      </c>
      <c r="AA28" s="26"/>
      <c r="AB28" s="27"/>
      <c r="AC28" s="26"/>
      <c r="AD28" s="27"/>
      <c r="AE28" s="26"/>
      <c r="AF28" s="27"/>
      <c r="AG28" s="26"/>
      <c r="AH28" s="27"/>
      <c r="AI28" s="26"/>
      <c r="AJ28" s="27"/>
      <c r="AK28" s="26"/>
      <c r="AL28" s="27"/>
      <c r="AM28" s="35">
        <f t="shared" si="8"/>
        <v>0</v>
      </c>
      <c r="AN28" s="36">
        <f t="shared" si="9"/>
        <v>0</v>
      </c>
      <c r="AO28" s="121" t="s">
        <v>50</v>
      </c>
    </row>
    <row r="29" spans="1:45" s="14" customFormat="1" ht="31.5" x14ac:dyDescent="0.25">
      <c r="A29" s="62" t="s">
        <v>67</v>
      </c>
      <c r="B29" s="70" t="s">
        <v>68</v>
      </c>
      <c r="C29" s="64" t="s">
        <v>49</v>
      </c>
      <c r="D29" s="89"/>
      <c r="E29" s="84"/>
      <c r="F29" s="84"/>
      <c r="G29" s="84"/>
      <c r="H29" s="106">
        <f>H30+H44</f>
        <v>79.212209533333336</v>
      </c>
      <c r="I29" s="106">
        <f t="shared" ref="I29:AN29" si="10">I30+I44</f>
        <v>120.35912610833333</v>
      </c>
      <c r="J29" s="111">
        <f t="shared" si="10"/>
        <v>0</v>
      </c>
      <c r="K29" s="114">
        <f t="shared" si="10"/>
        <v>79.212209536666663</v>
      </c>
      <c r="L29" s="106">
        <f t="shared" si="10"/>
        <v>0.26074999999999998</v>
      </c>
      <c r="M29" s="106">
        <f t="shared" si="10"/>
        <v>4</v>
      </c>
      <c r="N29" s="106">
        <f t="shared" si="10"/>
        <v>70.162018336666662</v>
      </c>
      <c r="O29" s="111">
        <f t="shared" si="10"/>
        <v>4.7894412000000015</v>
      </c>
      <c r="P29" s="114">
        <f t="shared" si="10"/>
        <v>120.35912611333333</v>
      </c>
      <c r="Q29" s="106">
        <f t="shared" si="10"/>
        <v>5.0102791</v>
      </c>
      <c r="R29" s="106">
        <f t="shared" si="10"/>
        <v>23.141838181666667</v>
      </c>
      <c r="S29" s="106">
        <f t="shared" si="10"/>
        <v>88.145715355000007</v>
      </c>
      <c r="T29" s="111">
        <f t="shared" si="10"/>
        <v>4.0612934799999998</v>
      </c>
      <c r="U29" s="114">
        <f t="shared" si="10"/>
        <v>8.4958800741578209</v>
      </c>
      <c r="V29" s="106">
        <f t="shared" si="10"/>
        <v>79.212209533333336</v>
      </c>
      <c r="W29" s="106">
        <f t="shared" si="10"/>
        <v>4.4090884189846413</v>
      </c>
      <c r="X29" s="106">
        <f t="shared" si="10"/>
        <v>46.988152491666668</v>
      </c>
      <c r="Y29" s="106">
        <f t="shared" si="10"/>
        <v>14.039102265885239</v>
      </c>
      <c r="Z29" s="111">
        <f t="shared" si="10"/>
        <v>78.211413333333326</v>
      </c>
      <c r="AA29" s="114">
        <f t="shared" si="10"/>
        <v>0</v>
      </c>
      <c r="AB29" s="111">
        <f t="shared" si="10"/>
        <v>0</v>
      </c>
      <c r="AC29" s="114">
        <f t="shared" si="10"/>
        <v>12.711790608333333</v>
      </c>
      <c r="AD29" s="111">
        <f t="shared" si="10"/>
        <v>11.113545358333333</v>
      </c>
      <c r="AE29" s="114">
        <f t="shared" si="10"/>
        <v>19.512266433333334</v>
      </c>
      <c r="AF29" s="111">
        <f t="shared" si="10"/>
        <v>31.034167416666666</v>
      </c>
      <c r="AG29" s="114">
        <f t="shared" si="10"/>
        <v>17.686865475000001</v>
      </c>
      <c r="AH29" s="111">
        <f t="shared" si="10"/>
        <v>33.320023333333339</v>
      </c>
      <c r="AI29" s="114">
        <f t="shared" si="10"/>
        <v>10.69623035</v>
      </c>
      <c r="AJ29" s="111">
        <f t="shared" si="10"/>
        <v>26.286390000000001</v>
      </c>
      <c r="AK29" s="114">
        <f t="shared" si="10"/>
        <v>18.605056666666666</v>
      </c>
      <c r="AL29" s="111">
        <f t="shared" si="10"/>
        <v>18.605</v>
      </c>
      <c r="AM29" s="114">
        <f t="shared" si="10"/>
        <v>79.212209533333336</v>
      </c>
      <c r="AN29" s="111">
        <f t="shared" si="10"/>
        <v>120.35912610833333</v>
      </c>
      <c r="AO29" s="119"/>
    </row>
    <row r="30" spans="1:45" s="14" customFormat="1" ht="63" x14ac:dyDescent="0.25">
      <c r="A30" s="62" t="s">
        <v>69</v>
      </c>
      <c r="B30" s="70" t="s">
        <v>70</v>
      </c>
      <c r="C30" s="64" t="s">
        <v>49</v>
      </c>
      <c r="D30" s="89"/>
      <c r="E30" s="84"/>
      <c r="F30" s="84"/>
      <c r="G30" s="84"/>
      <c r="H30" s="106">
        <f>H31+H34</f>
        <v>67.215232866666668</v>
      </c>
      <c r="I30" s="106">
        <f t="shared" ref="I30:AN30" si="11">I31+I34</f>
        <v>111.445190775</v>
      </c>
      <c r="J30" s="111">
        <f t="shared" si="11"/>
        <v>0</v>
      </c>
      <c r="K30" s="114">
        <f t="shared" si="11"/>
        <v>67.215232869999994</v>
      </c>
      <c r="L30" s="106">
        <f t="shared" si="11"/>
        <v>0</v>
      </c>
      <c r="M30" s="106">
        <f t="shared" si="11"/>
        <v>4</v>
      </c>
      <c r="N30" s="106">
        <f t="shared" si="11"/>
        <v>58.425791669999995</v>
      </c>
      <c r="O30" s="111">
        <f t="shared" si="11"/>
        <v>4.7894412000000015</v>
      </c>
      <c r="P30" s="114">
        <f t="shared" si="11"/>
        <v>111.44519078</v>
      </c>
      <c r="Q30" s="106">
        <f t="shared" si="11"/>
        <v>4.8981671000000002</v>
      </c>
      <c r="R30" s="106">
        <f t="shared" si="11"/>
        <v>23.141838181666667</v>
      </c>
      <c r="S30" s="106">
        <f t="shared" si="11"/>
        <v>79.343892021666676</v>
      </c>
      <c r="T30" s="111">
        <f t="shared" si="11"/>
        <v>4.0612934799999998</v>
      </c>
      <c r="U30" s="114">
        <f t="shared" si="11"/>
        <v>8.4958800741578209</v>
      </c>
      <c r="V30" s="106">
        <f t="shared" si="11"/>
        <v>67.215232866666668</v>
      </c>
      <c r="W30" s="106">
        <f t="shared" si="11"/>
        <v>4.4090884189846413</v>
      </c>
      <c r="X30" s="106">
        <f t="shared" si="11"/>
        <v>38.185982491666664</v>
      </c>
      <c r="Y30" s="106">
        <f t="shared" si="11"/>
        <v>14.039102265885239</v>
      </c>
      <c r="Z30" s="111">
        <f t="shared" si="11"/>
        <v>72.343299999999999</v>
      </c>
      <c r="AA30" s="114">
        <f t="shared" si="11"/>
        <v>0</v>
      </c>
      <c r="AB30" s="111">
        <f t="shared" si="11"/>
        <v>0</v>
      </c>
      <c r="AC30" s="114">
        <f t="shared" si="11"/>
        <v>12.451040608333333</v>
      </c>
      <c r="AD30" s="111">
        <f t="shared" si="11"/>
        <v>11.001433358333333</v>
      </c>
      <c r="AE30" s="114">
        <f t="shared" si="11"/>
        <v>16.578209766666667</v>
      </c>
      <c r="AF30" s="111">
        <f t="shared" si="11"/>
        <v>28.100457416666664</v>
      </c>
      <c r="AG30" s="114">
        <f t="shared" si="11"/>
        <v>14.752808808333334</v>
      </c>
      <c r="AH30" s="111">
        <f t="shared" si="11"/>
        <v>30.385966666666668</v>
      </c>
      <c r="AI30" s="114">
        <f t="shared" si="11"/>
        <v>7.7621736833333337</v>
      </c>
      <c r="AJ30" s="111">
        <f t="shared" si="11"/>
        <v>23.352333333333334</v>
      </c>
      <c r="AK30" s="114">
        <f t="shared" si="11"/>
        <v>15.670999999999999</v>
      </c>
      <c r="AL30" s="111">
        <f t="shared" si="11"/>
        <v>18.605</v>
      </c>
      <c r="AM30" s="114">
        <f t="shared" si="11"/>
        <v>67.215232866666668</v>
      </c>
      <c r="AN30" s="111">
        <f t="shared" si="11"/>
        <v>111.445190775</v>
      </c>
      <c r="AO30" s="119"/>
    </row>
    <row r="31" spans="1:45" s="14" customFormat="1" ht="31.5" x14ac:dyDescent="0.25">
      <c r="A31" s="73" t="s">
        <v>71</v>
      </c>
      <c r="B31" s="70" t="s">
        <v>72</v>
      </c>
      <c r="C31" s="74" t="s">
        <v>49</v>
      </c>
      <c r="D31" s="89"/>
      <c r="E31" s="84"/>
      <c r="F31" s="84"/>
      <c r="G31" s="84"/>
      <c r="H31" s="107">
        <f>SUM(H32:H33)</f>
        <v>43.125791666666672</v>
      </c>
      <c r="I31" s="107">
        <f t="shared" ref="I31:AN31" si="12">SUM(I32:I33)</f>
        <v>28.494763966666671</v>
      </c>
      <c r="J31" s="111">
        <f t="shared" si="12"/>
        <v>0</v>
      </c>
      <c r="K31" s="116">
        <f t="shared" si="12"/>
        <v>43.125791669999998</v>
      </c>
      <c r="L31" s="107">
        <f t="shared" si="12"/>
        <v>0</v>
      </c>
      <c r="M31" s="107">
        <f t="shared" si="12"/>
        <v>4</v>
      </c>
      <c r="N31" s="107">
        <f t="shared" si="12"/>
        <v>39.125791669999998</v>
      </c>
      <c r="O31" s="111">
        <f t="shared" si="12"/>
        <v>0</v>
      </c>
      <c r="P31" s="116">
        <f t="shared" si="12"/>
        <v>28.494763966666671</v>
      </c>
      <c r="Q31" s="107">
        <f t="shared" si="12"/>
        <v>0</v>
      </c>
      <c r="R31" s="107">
        <f t="shared" si="12"/>
        <v>4</v>
      </c>
      <c r="S31" s="107">
        <f t="shared" si="12"/>
        <v>24.494763970000001</v>
      </c>
      <c r="T31" s="111">
        <f t="shared" si="12"/>
        <v>0</v>
      </c>
      <c r="U31" s="116">
        <f t="shared" si="12"/>
        <v>3.1663576847772887</v>
      </c>
      <c r="V31" s="107">
        <f t="shared" si="12"/>
        <v>43.125791666666672</v>
      </c>
      <c r="W31" s="107">
        <f t="shared" si="12"/>
        <v>2.0062530594713657</v>
      </c>
      <c r="X31" s="107">
        <f t="shared" si="12"/>
        <v>27.325166666666668</v>
      </c>
      <c r="Y31" s="107">
        <f t="shared" si="12"/>
        <v>0.85566568771414608</v>
      </c>
      <c r="Z31" s="111">
        <f t="shared" si="12"/>
        <v>12.754166666666668</v>
      </c>
      <c r="AA31" s="116">
        <f t="shared" si="12"/>
        <v>0</v>
      </c>
      <c r="AB31" s="111">
        <f t="shared" si="12"/>
        <v>0</v>
      </c>
      <c r="AC31" s="116">
        <f t="shared" si="12"/>
        <v>7.222291666666667</v>
      </c>
      <c r="AD31" s="111">
        <f t="shared" si="12"/>
        <v>6.6070937833333332</v>
      </c>
      <c r="AE31" s="116">
        <f t="shared" si="12"/>
        <v>8.5783333333333349</v>
      </c>
      <c r="AF31" s="111">
        <f t="shared" si="12"/>
        <v>9.133503516666666</v>
      </c>
      <c r="AG31" s="116">
        <f t="shared" si="12"/>
        <v>7.6358333333333341</v>
      </c>
      <c r="AH31" s="111">
        <f t="shared" si="12"/>
        <v>8.7358333333333338</v>
      </c>
      <c r="AI31" s="116">
        <f t="shared" si="12"/>
        <v>4.0183333333333335</v>
      </c>
      <c r="AJ31" s="111">
        <f t="shared" si="12"/>
        <v>4.0183333333333335</v>
      </c>
      <c r="AK31" s="116">
        <f t="shared" si="12"/>
        <v>15.670999999999999</v>
      </c>
      <c r="AL31" s="111">
        <f t="shared" si="12"/>
        <v>0</v>
      </c>
      <c r="AM31" s="116">
        <f t="shared" si="12"/>
        <v>43.125791666666672</v>
      </c>
      <c r="AN31" s="111">
        <f t="shared" si="12"/>
        <v>28.494763966666671</v>
      </c>
      <c r="AO31" s="119"/>
      <c r="AR31" s="15"/>
    </row>
    <row r="32" spans="1:45" s="18" customFormat="1" ht="37.5" x14ac:dyDescent="0.25">
      <c r="A32" s="41" t="s">
        <v>71</v>
      </c>
      <c r="B32" s="40" t="s">
        <v>73</v>
      </c>
      <c r="C32" s="39" t="s">
        <v>74</v>
      </c>
      <c r="D32" s="87" t="s">
        <v>160</v>
      </c>
      <c r="E32" s="92">
        <v>2020</v>
      </c>
      <c r="F32" s="92">
        <v>2024</v>
      </c>
      <c r="G32" s="92">
        <v>2023</v>
      </c>
      <c r="H32" s="44">
        <f>AC32+AE32+AG32+AI32+AK32</f>
        <v>43.125791666666672</v>
      </c>
      <c r="I32" s="44">
        <f>AD32+AF32+AH32+AJ32+AL32</f>
        <v>27.39476396666667</v>
      </c>
      <c r="J32" s="46">
        <v>0</v>
      </c>
      <c r="K32" s="45">
        <f>SUM(L32:O32)</f>
        <v>43.125791669999998</v>
      </c>
      <c r="L32" s="44">
        <v>0</v>
      </c>
      <c r="M32" s="44">
        <f>(4000000)/1000000</f>
        <v>4</v>
      </c>
      <c r="N32" s="44">
        <v>39.125791669999998</v>
      </c>
      <c r="O32" s="46">
        <v>0</v>
      </c>
      <c r="P32" s="45">
        <f>AD32+AF32+AH32+AJ32+AL32</f>
        <v>27.39476396666667</v>
      </c>
      <c r="Q32" s="44">
        <v>0</v>
      </c>
      <c r="R32" s="44">
        <f>(4000000)/1000000</f>
        <v>4</v>
      </c>
      <c r="S32" s="44">
        <v>23.39476397</v>
      </c>
      <c r="T32" s="46">
        <v>0</v>
      </c>
      <c r="U32" s="45">
        <f>H32/13.62</f>
        <v>3.1663576847772887</v>
      </c>
      <c r="V32" s="44">
        <f>AC32+AE32+AG32+AI32+AK32</f>
        <v>43.125791666666672</v>
      </c>
      <c r="W32" s="44">
        <f>(K32-AC32-AE32)/13.62</f>
        <v>2.0062530594713657</v>
      </c>
      <c r="X32" s="44">
        <f>AG32+AI32+AK32</f>
        <v>27.325166666666668</v>
      </c>
      <c r="Y32" s="44">
        <f>(AH32+AJ32+AL32)/13.62</f>
        <v>0.85566568771414608</v>
      </c>
      <c r="Z32" s="46">
        <f t="shared" ref="Z32" si="13">AH32+AJ32+AL32</f>
        <v>11.654166666666669</v>
      </c>
      <c r="AA32" s="45">
        <f>J32</f>
        <v>0</v>
      </c>
      <c r="AB32" s="46">
        <f>AA32</f>
        <v>0</v>
      </c>
      <c r="AC32" s="45">
        <f>(8.16675+0.5)/1.2</f>
        <v>7.222291666666667</v>
      </c>
      <c r="AD32" s="46">
        <f>7.92851254/1.2</f>
        <v>6.6070937833333332</v>
      </c>
      <c r="AE32" s="45">
        <f>10.294/1.2</f>
        <v>8.5783333333333349</v>
      </c>
      <c r="AF32" s="46">
        <f>10.96020422/1.2</f>
        <v>9.133503516666666</v>
      </c>
      <c r="AG32" s="45">
        <f>9.163/1.2</f>
        <v>7.6358333333333341</v>
      </c>
      <c r="AH32" s="46">
        <f>9.163/1.2</f>
        <v>7.6358333333333341</v>
      </c>
      <c r="AI32" s="45">
        <f>4.822/1.2</f>
        <v>4.0183333333333335</v>
      </c>
      <c r="AJ32" s="46">
        <f>4.822/1.2</f>
        <v>4.0183333333333335</v>
      </c>
      <c r="AK32" s="45">
        <f>15.671</f>
        <v>15.670999999999999</v>
      </c>
      <c r="AL32" s="46">
        <v>0</v>
      </c>
      <c r="AM32" s="45">
        <f t="shared" ref="AM32:AN33" si="14">AC32+AE32+AG32+AI32+AK32</f>
        <v>43.125791666666672</v>
      </c>
      <c r="AN32" s="46">
        <f t="shared" si="14"/>
        <v>27.39476396666667</v>
      </c>
      <c r="AO32" s="122" t="s">
        <v>157</v>
      </c>
      <c r="AP32" s="23"/>
      <c r="AQ32" s="23"/>
      <c r="AR32" s="23"/>
    </row>
    <row r="33" spans="1:44" s="14" customFormat="1" ht="56.25" x14ac:dyDescent="0.25">
      <c r="A33" s="41" t="s">
        <v>71</v>
      </c>
      <c r="B33" s="40" t="s">
        <v>183</v>
      </c>
      <c r="C33" s="39" t="s">
        <v>184</v>
      </c>
      <c r="D33" s="87" t="s">
        <v>166</v>
      </c>
      <c r="E33" s="92">
        <v>2022</v>
      </c>
      <c r="F33" s="92" t="s">
        <v>192</v>
      </c>
      <c r="G33" s="92">
        <v>2022</v>
      </c>
      <c r="H33" s="44">
        <f>AC33+AE33+AG33+AI33+AK33</f>
        <v>0</v>
      </c>
      <c r="I33" s="44">
        <f>AD33+AF33+AH33+AJ33+AL33</f>
        <v>1.1000000000000001</v>
      </c>
      <c r="J33" s="46">
        <v>0</v>
      </c>
      <c r="K33" s="45">
        <f>SUM(L33:O33)</f>
        <v>0</v>
      </c>
      <c r="L33" s="44">
        <v>0</v>
      </c>
      <c r="M33" s="44">
        <v>0</v>
      </c>
      <c r="N33" s="44">
        <v>0</v>
      </c>
      <c r="O33" s="46">
        <v>0</v>
      </c>
      <c r="P33" s="45">
        <f t="shared" ref="P33:P36" si="15">SUM(Q33:T33)</f>
        <v>1.1000000000000001</v>
      </c>
      <c r="Q33" s="44">
        <v>0</v>
      </c>
      <c r="R33" s="44">
        <v>0</v>
      </c>
      <c r="S33" s="44">
        <v>1.1000000000000001</v>
      </c>
      <c r="T33" s="46">
        <v>0</v>
      </c>
      <c r="U33" s="45">
        <v>0</v>
      </c>
      <c r="V33" s="44">
        <v>0</v>
      </c>
      <c r="W33" s="44">
        <v>0</v>
      </c>
      <c r="X33" s="44">
        <f>AG33+AI33+AK33</f>
        <v>0</v>
      </c>
      <c r="Y33" s="44" t="s">
        <v>50</v>
      </c>
      <c r="Z33" s="46">
        <f t="shared" ref="Z33" si="16">AH33+AJ33+AL33</f>
        <v>1.1000000000000001</v>
      </c>
      <c r="AA33" s="45">
        <f>J33</f>
        <v>0</v>
      </c>
      <c r="AB33" s="46">
        <f>AA33</f>
        <v>0</v>
      </c>
      <c r="AC33" s="45">
        <v>0</v>
      </c>
      <c r="AD33" s="46">
        <v>0</v>
      </c>
      <c r="AE33" s="45">
        <v>0</v>
      </c>
      <c r="AF33" s="46">
        <v>0</v>
      </c>
      <c r="AG33" s="45">
        <v>0</v>
      </c>
      <c r="AH33" s="46">
        <v>1.1000000000000001</v>
      </c>
      <c r="AI33" s="45">
        <v>0</v>
      </c>
      <c r="AJ33" s="46">
        <v>0</v>
      </c>
      <c r="AK33" s="45">
        <v>0</v>
      </c>
      <c r="AL33" s="46">
        <v>0</v>
      </c>
      <c r="AM33" s="45">
        <f t="shared" si="14"/>
        <v>0</v>
      </c>
      <c r="AN33" s="46">
        <f t="shared" si="14"/>
        <v>1.1000000000000001</v>
      </c>
      <c r="AO33" s="122" t="s">
        <v>198</v>
      </c>
    </row>
    <row r="34" spans="1:44" s="14" customFormat="1" ht="63" x14ac:dyDescent="0.25">
      <c r="A34" s="62" t="s">
        <v>75</v>
      </c>
      <c r="B34" s="70" t="s">
        <v>76</v>
      </c>
      <c r="C34" s="64" t="s">
        <v>49</v>
      </c>
      <c r="D34" s="89"/>
      <c r="E34" s="84"/>
      <c r="F34" s="84"/>
      <c r="G34" s="84"/>
      <c r="H34" s="106">
        <f>SUM(H35:H36)</f>
        <v>24.0894412</v>
      </c>
      <c r="I34" s="106">
        <f t="shared" ref="I34:AN34" si="17">SUM(I35:I36)</f>
        <v>82.950426808333333</v>
      </c>
      <c r="J34" s="111">
        <f t="shared" si="17"/>
        <v>0</v>
      </c>
      <c r="K34" s="114">
        <f t="shared" si="17"/>
        <v>24.089441200000003</v>
      </c>
      <c r="L34" s="106">
        <f t="shared" si="17"/>
        <v>0</v>
      </c>
      <c r="M34" s="106">
        <f t="shared" si="17"/>
        <v>0</v>
      </c>
      <c r="N34" s="106">
        <f t="shared" si="17"/>
        <v>19.3</v>
      </c>
      <c r="O34" s="111">
        <f t="shared" si="17"/>
        <v>4.7894412000000015</v>
      </c>
      <c r="P34" s="114">
        <f t="shared" si="17"/>
        <v>82.950426813333337</v>
      </c>
      <c r="Q34" s="106">
        <f t="shared" si="17"/>
        <v>4.8981671000000002</v>
      </c>
      <c r="R34" s="106">
        <f t="shared" si="17"/>
        <v>19.141838181666667</v>
      </c>
      <c r="S34" s="106">
        <f t="shared" si="17"/>
        <v>54.849128051666668</v>
      </c>
      <c r="T34" s="111">
        <f t="shared" si="17"/>
        <v>4.0612934799999998</v>
      </c>
      <c r="U34" s="114">
        <f t="shared" si="17"/>
        <v>5.3295223893805312</v>
      </c>
      <c r="V34" s="106">
        <f t="shared" si="17"/>
        <v>24.0894412</v>
      </c>
      <c r="W34" s="106">
        <f t="shared" si="17"/>
        <v>2.4028353595132752</v>
      </c>
      <c r="X34" s="106">
        <f t="shared" si="17"/>
        <v>10.860815825</v>
      </c>
      <c r="Y34" s="106">
        <f t="shared" si="17"/>
        <v>13.183436578171094</v>
      </c>
      <c r="Z34" s="111">
        <f t="shared" si="17"/>
        <v>59.589133333333336</v>
      </c>
      <c r="AA34" s="114">
        <f t="shared" si="17"/>
        <v>0</v>
      </c>
      <c r="AB34" s="111">
        <f t="shared" si="17"/>
        <v>0</v>
      </c>
      <c r="AC34" s="114">
        <f t="shared" si="17"/>
        <v>5.2287489416666668</v>
      </c>
      <c r="AD34" s="111">
        <f t="shared" si="17"/>
        <v>4.3943395750000001</v>
      </c>
      <c r="AE34" s="114">
        <f t="shared" si="17"/>
        <v>7.9998764333333341</v>
      </c>
      <c r="AF34" s="111">
        <f t="shared" si="17"/>
        <v>18.9669539</v>
      </c>
      <c r="AG34" s="114">
        <f t="shared" si="17"/>
        <v>7.1169754750000003</v>
      </c>
      <c r="AH34" s="111">
        <f t="shared" si="17"/>
        <v>21.650133333333336</v>
      </c>
      <c r="AI34" s="114">
        <f t="shared" si="17"/>
        <v>3.7438403500000002</v>
      </c>
      <c r="AJ34" s="111">
        <f t="shared" si="17"/>
        <v>19.334</v>
      </c>
      <c r="AK34" s="114">
        <f t="shared" si="17"/>
        <v>0</v>
      </c>
      <c r="AL34" s="111">
        <f t="shared" si="17"/>
        <v>18.605</v>
      </c>
      <c r="AM34" s="114">
        <f t="shared" si="17"/>
        <v>24.0894412</v>
      </c>
      <c r="AN34" s="111">
        <f t="shared" si="17"/>
        <v>82.950426808333333</v>
      </c>
      <c r="AO34" s="119"/>
      <c r="AR34" s="15"/>
    </row>
    <row r="35" spans="1:44" s="14" customFormat="1" ht="47.25" x14ac:dyDescent="0.25">
      <c r="A35" s="41" t="s">
        <v>75</v>
      </c>
      <c r="B35" s="40" t="s">
        <v>154</v>
      </c>
      <c r="C35" s="39" t="s">
        <v>156</v>
      </c>
      <c r="D35" s="87" t="s">
        <v>163</v>
      </c>
      <c r="E35" s="92">
        <v>2020</v>
      </c>
      <c r="F35" s="92">
        <v>2023</v>
      </c>
      <c r="G35" s="92">
        <v>2021</v>
      </c>
      <c r="H35" s="44">
        <f>AC35+AE35+AG35+AI35+AK35</f>
        <v>24.0894412</v>
      </c>
      <c r="I35" s="44">
        <f>AD35+AF35+AH35+AJ35+AL35</f>
        <v>23.361293475</v>
      </c>
      <c r="J35" s="46">
        <v>0</v>
      </c>
      <c r="K35" s="45">
        <f>SUM(L35:O35)</f>
        <v>24.089441200000003</v>
      </c>
      <c r="L35" s="44">
        <v>0</v>
      </c>
      <c r="M35" s="44">
        <v>0</v>
      </c>
      <c r="N35" s="44">
        <v>19.3</v>
      </c>
      <c r="O35" s="46">
        <f>((28907329.44-23160000)/1.2)/1000000</f>
        <v>4.7894412000000015</v>
      </c>
      <c r="P35" s="45">
        <f t="shared" si="15"/>
        <v>23.36129348</v>
      </c>
      <c r="Q35" s="44">
        <v>0</v>
      </c>
      <c r="R35" s="44">
        <v>0</v>
      </c>
      <c r="S35" s="44">
        <v>19.3</v>
      </c>
      <c r="T35" s="46">
        <v>4.0612934799999998</v>
      </c>
      <c r="U35" s="45">
        <f>H35/4.52</f>
        <v>5.3295223893805312</v>
      </c>
      <c r="V35" s="44">
        <f>AC35+AE35+AG35+AI35+AK35</f>
        <v>24.0894412</v>
      </c>
      <c r="W35" s="44">
        <f>(K35-AC35-AE35)/4.52</f>
        <v>2.4028353595132752</v>
      </c>
      <c r="X35" s="44">
        <f>AG35+AI35+AK35</f>
        <v>10.860815825</v>
      </c>
      <c r="Y35" s="44">
        <f>(AH35+AJ35+AL35)/4.52</f>
        <v>0</v>
      </c>
      <c r="Z35" s="46">
        <f t="shared" ref="Z35" si="18">AH35+AJ35+AL35</f>
        <v>0</v>
      </c>
      <c r="AA35" s="45">
        <f>J35</f>
        <v>0</v>
      </c>
      <c r="AB35" s="46">
        <f>AA35</f>
        <v>0</v>
      </c>
      <c r="AC35" s="45">
        <f>6274498.73/1000000/1.2</f>
        <v>5.2287489416666668</v>
      </c>
      <c r="AD35" s="46">
        <f>5.27320749/1.2</f>
        <v>4.3943395750000001</v>
      </c>
      <c r="AE35" s="45">
        <f>(9599851.72/1.2)/1000000</f>
        <v>7.9998764333333341</v>
      </c>
      <c r="AF35" s="46">
        <f>22.76034468/1.2</f>
        <v>18.9669539</v>
      </c>
      <c r="AG35" s="45">
        <f>8540370.57/1000000/1.2</f>
        <v>7.1169754750000003</v>
      </c>
      <c r="AH35" s="46">
        <v>0</v>
      </c>
      <c r="AI35" s="45">
        <f>4492608.42/1000000/1.2</f>
        <v>3.7438403500000002</v>
      </c>
      <c r="AJ35" s="46">
        <v>0</v>
      </c>
      <c r="AK35" s="45">
        <v>0</v>
      </c>
      <c r="AL35" s="46">
        <v>0</v>
      </c>
      <c r="AM35" s="45">
        <f t="shared" si="8"/>
        <v>24.0894412</v>
      </c>
      <c r="AN35" s="46">
        <f t="shared" si="8"/>
        <v>23.361293475</v>
      </c>
      <c r="AO35" s="122" t="s">
        <v>157</v>
      </c>
    </row>
    <row r="36" spans="1:44" s="14" customFormat="1" ht="78.75" x14ac:dyDescent="0.25">
      <c r="A36" s="41" t="s">
        <v>75</v>
      </c>
      <c r="B36" s="40" t="s">
        <v>181</v>
      </c>
      <c r="C36" s="39" t="s">
        <v>182</v>
      </c>
      <c r="D36" s="87" t="s">
        <v>191</v>
      </c>
      <c r="E36" s="92">
        <v>2022</v>
      </c>
      <c r="F36" s="92" t="s">
        <v>192</v>
      </c>
      <c r="G36" s="92">
        <v>2024</v>
      </c>
      <c r="H36" s="44">
        <f>AC36+AE36+AG36+AI36+AK36</f>
        <v>0</v>
      </c>
      <c r="I36" s="44">
        <f>AD36+AF36+AH36+AJ36+AL36</f>
        <v>59.589133333333336</v>
      </c>
      <c r="J36" s="46">
        <v>0</v>
      </c>
      <c r="K36" s="45">
        <f>SUM(L36:O36)</f>
        <v>0</v>
      </c>
      <c r="L36" s="44">
        <v>0</v>
      </c>
      <c r="M36" s="44">
        <v>0</v>
      </c>
      <c r="N36" s="44">
        <v>0</v>
      </c>
      <c r="O36" s="46">
        <v>0</v>
      </c>
      <c r="P36" s="45">
        <f t="shared" si="15"/>
        <v>59.589133333333336</v>
      </c>
      <c r="Q36" s="44">
        <f>5.87780052/1.2</f>
        <v>4.8981671000000002</v>
      </c>
      <c r="R36" s="44">
        <f>0.35*(AN36-Q36)</f>
        <v>19.141838181666667</v>
      </c>
      <c r="S36" s="44">
        <f>0.65*(AN36-Q36)</f>
        <v>35.549128051666671</v>
      </c>
      <c r="T36" s="46">
        <v>0</v>
      </c>
      <c r="U36" s="45">
        <v>0</v>
      </c>
      <c r="V36" s="44">
        <v>0</v>
      </c>
      <c r="W36" s="44">
        <v>0</v>
      </c>
      <c r="X36" s="44">
        <f>AG36+AI36+AK36</f>
        <v>0</v>
      </c>
      <c r="Y36" s="44">
        <f>(AH36+AJ36+AL36)/4.52</f>
        <v>13.183436578171094</v>
      </c>
      <c r="Z36" s="46">
        <f t="shared" ref="Z36" si="19">AH36+AJ36+AL36</f>
        <v>59.589133333333336</v>
      </c>
      <c r="AA36" s="45">
        <f>J36</f>
        <v>0</v>
      </c>
      <c r="AB36" s="46">
        <f>AA36</f>
        <v>0</v>
      </c>
      <c r="AC36" s="45">
        <v>0</v>
      </c>
      <c r="AD36" s="46">
        <v>0</v>
      </c>
      <c r="AE36" s="45">
        <v>0</v>
      </c>
      <c r="AF36" s="46">
        <v>0</v>
      </c>
      <c r="AG36" s="45">
        <v>0</v>
      </c>
      <c r="AH36" s="46">
        <f>25.98016/1.2</f>
        <v>21.650133333333336</v>
      </c>
      <c r="AI36" s="45">
        <v>0</v>
      </c>
      <c r="AJ36" s="46">
        <v>19.334</v>
      </c>
      <c r="AK36" s="45">
        <v>0</v>
      </c>
      <c r="AL36" s="46">
        <v>18.605</v>
      </c>
      <c r="AM36" s="45">
        <f t="shared" si="8"/>
        <v>0</v>
      </c>
      <c r="AN36" s="46">
        <f t="shared" si="8"/>
        <v>59.589133333333336</v>
      </c>
      <c r="AO36" s="122" t="s">
        <v>197</v>
      </c>
    </row>
    <row r="37" spans="1:44" s="14" customFormat="1" ht="60" hidden="1" customHeight="1" x14ac:dyDescent="0.25">
      <c r="A37" s="75" t="s">
        <v>78</v>
      </c>
      <c r="B37" s="76" t="s">
        <v>79</v>
      </c>
      <c r="C37" s="64" t="s">
        <v>49</v>
      </c>
      <c r="D37" s="89" t="s">
        <v>50</v>
      </c>
      <c r="E37" s="95" t="s">
        <v>50</v>
      </c>
      <c r="F37" s="95" t="s">
        <v>50</v>
      </c>
      <c r="G37" s="84" t="s">
        <v>50</v>
      </c>
      <c r="H37" s="19">
        <f t="shared" ref="H37:AH37" si="20">H38+H41</f>
        <v>0</v>
      </c>
      <c r="I37" s="19">
        <f t="shared" si="20"/>
        <v>0</v>
      </c>
      <c r="J37" s="25">
        <f t="shared" si="20"/>
        <v>0</v>
      </c>
      <c r="K37" s="24">
        <f t="shared" si="20"/>
        <v>0</v>
      </c>
      <c r="L37" s="19">
        <f t="shared" si="20"/>
        <v>0</v>
      </c>
      <c r="M37" s="19">
        <f t="shared" si="20"/>
        <v>0</v>
      </c>
      <c r="N37" s="19">
        <f t="shared" si="20"/>
        <v>0</v>
      </c>
      <c r="O37" s="25">
        <f t="shared" si="20"/>
        <v>0</v>
      </c>
      <c r="P37" s="24">
        <f t="shared" si="20"/>
        <v>0</v>
      </c>
      <c r="Q37" s="19">
        <f t="shared" si="20"/>
        <v>0</v>
      </c>
      <c r="R37" s="19">
        <f t="shared" si="20"/>
        <v>0</v>
      </c>
      <c r="S37" s="19">
        <f t="shared" si="20"/>
        <v>0</v>
      </c>
      <c r="T37" s="25">
        <f t="shared" si="20"/>
        <v>0</v>
      </c>
      <c r="U37" s="24">
        <f t="shared" ref="U37:U82" si="21">H37</f>
        <v>0</v>
      </c>
      <c r="V37" s="19">
        <f t="shared" ref="V37:V82" si="22">U37</f>
        <v>0</v>
      </c>
      <c r="W37" s="19">
        <f t="shared" ref="W37:W82" si="23">K37-AC37</f>
        <v>0</v>
      </c>
      <c r="X37" s="19">
        <f t="shared" ref="X37:X82" si="24">W37</f>
        <v>0</v>
      </c>
      <c r="Y37" s="19">
        <f t="shared" si="6"/>
        <v>0</v>
      </c>
      <c r="Z37" s="25">
        <f t="shared" ref="Z37:Z82" si="25">Y37</f>
        <v>0</v>
      </c>
      <c r="AA37" s="24">
        <f t="shared" ref="AA37:AA82" si="26">AC37</f>
        <v>0</v>
      </c>
      <c r="AB37" s="25">
        <f t="shared" ref="AB37:AB82" si="27">AD37</f>
        <v>0</v>
      </c>
      <c r="AC37" s="24">
        <f t="shared" si="20"/>
        <v>0</v>
      </c>
      <c r="AD37" s="25">
        <f t="shared" si="20"/>
        <v>0</v>
      </c>
      <c r="AE37" s="24">
        <f t="shared" si="20"/>
        <v>0</v>
      </c>
      <c r="AF37" s="25">
        <f t="shared" si="20"/>
        <v>0</v>
      </c>
      <c r="AG37" s="24">
        <f t="shared" si="20"/>
        <v>0</v>
      </c>
      <c r="AH37" s="25">
        <f t="shared" si="20"/>
        <v>0</v>
      </c>
      <c r="AI37" s="24">
        <f>AI38+AI41</f>
        <v>0</v>
      </c>
      <c r="AJ37" s="25">
        <f>AJ38+AJ41</f>
        <v>0</v>
      </c>
      <c r="AK37" s="24">
        <f>AK38+AK41</f>
        <v>0</v>
      </c>
      <c r="AL37" s="25">
        <f>AL38+AL41</f>
        <v>0</v>
      </c>
      <c r="AM37" s="24">
        <f t="shared" si="8"/>
        <v>0</v>
      </c>
      <c r="AN37" s="34">
        <f t="shared" si="9"/>
        <v>0</v>
      </c>
      <c r="AO37" s="119" t="s">
        <v>50</v>
      </c>
    </row>
    <row r="38" spans="1:44" s="14" customFormat="1" ht="31.5" hidden="1" x14ac:dyDescent="0.25">
      <c r="A38" s="75" t="s">
        <v>80</v>
      </c>
      <c r="B38" s="76" t="s">
        <v>81</v>
      </c>
      <c r="C38" s="64" t="s">
        <v>49</v>
      </c>
      <c r="D38" s="89" t="s">
        <v>50</v>
      </c>
      <c r="E38" s="95" t="s">
        <v>50</v>
      </c>
      <c r="F38" s="95" t="s">
        <v>50</v>
      </c>
      <c r="G38" s="84" t="s">
        <v>50</v>
      </c>
      <c r="H38" s="19">
        <f t="shared" ref="H38:AH38" si="28">SUM(H39:H40)</f>
        <v>0</v>
      </c>
      <c r="I38" s="19">
        <f t="shared" si="28"/>
        <v>0</v>
      </c>
      <c r="J38" s="25">
        <f t="shared" si="28"/>
        <v>0</v>
      </c>
      <c r="K38" s="24">
        <f t="shared" si="28"/>
        <v>0</v>
      </c>
      <c r="L38" s="19">
        <f t="shared" si="28"/>
        <v>0</v>
      </c>
      <c r="M38" s="19">
        <f t="shared" si="28"/>
        <v>0</v>
      </c>
      <c r="N38" s="19">
        <f t="shared" si="28"/>
        <v>0</v>
      </c>
      <c r="O38" s="25">
        <f t="shared" si="28"/>
        <v>0</v>
      </c>
      <c r="P38" s="24">
        <f t="shared" si="28"/>
        <v>0</v>
      </c>
      <c r="Q38" s="19">
        <f t="shared" si="28"/>
        <v>0</v>
      </c>
      <c r="R38" s="19">
        <f t="shared" si="28"/>
        <v>0</v>
      </c>
      <c r="S38" s="19">
        <f t="shared" si="28"/>
        <v>0</v>
      </c>
      <c r="T38" s="25">
        <f t="shared" si="28"/>
        <v>0</v>
      </c>
      <c r="U38" s="24">
        <f t="shared" si="21"/>
        <v>0</v>
      </c>
      <c r="V38" s="19">
        <f t="shared" si="22"/>
        <v>0</v>
      </c>
      <c r="W38" s="19">
        <f t="shared" si="23"/>
        <v>0</v>
      </c>
      <c r="X38" s="19">
        <f t="shared" si="24"/>
        <v>0</v>
      </c>
      <c r="Y38" s="19">
        <f t="shared" si="6"/>
        <v>0</v>
      </c>
      <c r="Z38" s="25">
        <f t="shared" si="25"/>
        <v>0</v>
      </c>
      <c r="AA38" s="24">
        <f t="shared" si="26"/>
        <v>0</v>
      </c>
      <c r="AB38" s="25">
        <f t="shared" si="27"/>
        <v>0</v>
      </c>
      <c r="AC38" s="24">
        <f t="shared" si="28"/>
        <v>0</v>
      </c>
      <c r="AD38" s="25">
        <f t="shared" si="28"/>
        <v>0</v>
      </c>
      <c r="AE38" s="24">
        <f t="shared" si="28"/>
        <v>0</v>
      </c>
      <c r="AF38" s="25">
        <f t="shared" si="28"/>
        <v>0</v>
      </c>
      <c r="AG38" s="24">
        <f t="shared" si="28"/>
        <v>0</v>
      </c>
      <c r="AH38" s="25">
        <f t="shared" si="28"/>
        <v>0</v>
      </c>
      <c r="AI38" s="24">
        <f>SUM(AI39:AI40)</f>
        <v>0</v>
      </c>
      <c r="AJ38" s="25">
        <f>SUM(AJ39:AJ40)</f>
        <v>0</v>
      </c>
      <c r="AK38" s="24">
        <f>SUM(AK39:AK40)</f>
        <v>0</v>
      </c>
      <c r="AL38" s="25">
        <f>SUM(AL39:AL40)</f>
        <v>0</v>
      </c>
      <c r="AM38" s="24">
        <f t="shared" si="8"/>
        <v>0</v>
      </c>
      <c r="AN38" s="34">
        <f t="shared" si="9"/>
        <v>0</v>
      </c>
      <c r="AO38" s="119" t="s">
        <v>50</v>
      </c>
    </row>
    <row r="39" spans="1:44" s="14" customFormat="1" ht="18.75" hidden="1" x14ac:dyDescent="0.25">
      <c r="A39" s="41" t="s">
        <v>82</v>
      </c>
      <c r="B39" s="40"/>
      <c r="C39" s="39"/>
      <c r="D39" s="87"/>
      <c r="E39" s="93"/>
      <c r="F39" s="93"/>
      <c r="G39" s="86"/>
      <c r="H39" s="17"/>
      <c r="I39" s="17"/>
      <c r="J39" s="27"/>
      <c r="K39" s="26"/>
      <c r="L39" s="17"/>
      <c r="M39" s="17"/>
      <c r="N39" s="17"/>
      <c r="O39" s="27"/>
      <c r="P39" s="26"/>
      <c r="Q39" s="17"/>
      <c r="R39" s="17"/>
      <c r="S39" s="17"/>
      <c r="T39" s="27"/>
      <c r="U39" s="24">
        <f t="shared" si="21"/>
        <v>0</v>
      </c>
      <c r="V39" s="19">
        <f t="shared" si="22"/>
        <v>0</v>
      </c>
      <c r="W39" s="19">
        <f t="shared" si="23"/>
        <v>0</v>
      </c>
      <c r="X39" s="19">
        <f t="shared" si="24"/>
        <v>0</v>
      </c>
      <c r="Y39" s="19">
        <f t="shared" si="6"/>
        <v>0</v>
      </c>
      <c r="Z39" s="25">
        <f t="shared" si="25"/>
        <v>0</v>
      </c>
      <c r="AA39" s="24">
        <f t="shared" si="26"/>
        <v>0</v>
      </c>
      <c r="AB39" s="25">
        <f t="shared" si="27"/>
        <v>0</v>
      </c>
      <c r="AC39" s="26"/>
      <c r="AD39" s="27"/>
      <c r="AE39" s="26"/>
      <c r="AF39" s="27"/>
      <c r="AG39" s="26"/>
      <c r="AH39" s="27"/>
      <c r="AI39" s="26"/>
      <c r="AJ39" s="27"/>
      <c r="AK39" s="26"/>
      <c r="AL39" s="27"/>
      <c r="AM39" s="24">
        <f t="shared" si="8"/>
        <v>0</v>
      </c>
      <c r="AN39" s="34">
        <f t="shared" si="9"/>
        <v>0</v>
      </c>
      <c r="AO39" s="121" t="s">
        <v>50</v>
      </c>
    </row>
    <row r="40" spans="1:44" s="14" customFormat="1" ht="18.75" hidden="1" x14ac:dyDescent="0.25">
      <c r="A40" s="41" t="s">
        <v>83</v>
      </c>
      <c r="B40" s="40"/>
      <c r="C40" s="39"/>
      <c r="D40" s="87"/>
      <c r="E40" s="93"/>
      <c r="F40" s="93"/>
      <c r="G40" s="86"/>
      <c r="H40" s="17"/>
      <c r="I40" s="17"/>
      <c r="J40" s="27"/>
      <c r="K40" s="26"/>
      <c r="L40" s="17"/>
      <c r="M40" s="17"/>
      <c r="N40" s="17"/>
      <c r="O40" s="27"/>
      <c r="P40" s="26"/>
      <c r="Q40" s="17"/>
      <c r="R40" s="17"/>
      <c r="S40" s="17"/>
      <c r="T40" s="27"/>
      <c r="U40" s="24">
        <f t="shared" si="21"/>
        <v>0</v>
      </c>
      <c r="V40" s="19">
        <f t="shared" si="22"/>
        <v>0</v>
      </c>
      <c r="W40" s="19">
        <f t="shared" si="23"/>
        <v>0</v>
      </c>
      <c r="X40" s="19">
        <f t="shared" si="24"/>
        <v>0</v>
      </c>
      <c r="Y40" s="19">
        <f t="shared" si="6"/>
        <v>0</v>
      </c>
      <c r="Z40" s="25">
        <f t="shared" si="25"/>
        <v>0</v>
      </c>
      <c r="AA40" s="24">
        <f t="shared" si="26"/>
        <v>0</v>
      </c>
      <c r="AB40" s="25">
        <f t="shared" si="27"/>
        <v>0</v>
      </c>
      <c r="AC40" s="26"/>
      <c r="AD40" s="27"/>
      <c r="AE40" s="26"/>
      <c r="AF40" s="27"/>
      <c r="AG40" s="26"/>
      <c r="AH40" s="27"/>
      <c r="AI40" s="26"/>
      <c r="AJ40" s="27"/>
      <c r="AK40" s="26"/>
      <c r="AL40" s="27"/>
      <c r="AM40" s="24">
        <f t="shared" si="8"/>
        <v>0</v>
      </c>
      <c r="AN40" s="34">
        <f t="shared" si="9"/>
        <v>0</v>
      </c>
      <c r="AO40" s="121" t="s">
        <v>50</v>
      </c>
    </row>
    <row r="41" spans="1:44" s="14" customFormat="1" ht="47.25" hidden="1" x14ac:dyDescent="0.25">
      <c r="A41" s="75" t="s">
        <v>84</v>
      </c>
      <c r="B41" s="76" t="s">
        <v>85</v>
      </c>
      <c r="C41" s="64" t="s">
        <v>49</v>
      </c>
      <c r="D41" s="89" t="s">
        <v>50</v>
      </c>
      <c r="E41" s="95" t="s">
        <v>50</v>
      </c>
      <c r="F41" s="95" t="s">
        <v>50</v>
      </c>
      <c r="G41" s="84" t="s">
        <v>50</v>
      </c>
      <c r="H41" s="19">
        <f t="shared" ref="H41:AH41" si="29">SUM(H42:H43)</f>
        <v>0</v>
      </c>
      <c r="I41" s="19">
        <f t="shared" si="29"/>
        <v>0</v>
      </c>
      <c r="J41" s="25">
        <f t="shared" si="29"/>
        <v>0</v>
      </c>
      <c r="K41" s="24">
        <f t="shared" si="29"/>
        <v>0</v>
      </c>
      <c r="L41" s="19">
        <f t="shared" si="29"/>
        <v>0</v>
      </c>
      <c r="M41" s="19">
        <f t="shared" si="29"/>
        <v>0</v>
      </c>
      <c r="N41" s="19">
        <f t="shared" si="29"/>
        <v>0</v>
      </c>
      <c r="O41" s="25">
        <f t="shared" si="29"/>
        <v>0</v>
      </c>
      <c r="P41" s="24">
        <f t="shared" si="29"/>
        <v>0</v>
      </c>
      <c r="Q41" s="19">
        <f t="shared" si="29"/>
        <v>0</v>
      </c>
      <c r="R41" s="19">
        <f t="shared" si="29"/>
        <v>0</v>
      </c>
      <c r="S41" s="19">
        <f t="shared" si="29"/>
        <v>0</v>
      </c>
      <c r="T41" s="25">
        <f t="shared" si="29"/>
        <v>0</v>
      </c>
      <c r="U41" s="24">
        <f t="shared" si="21"/>
        <v>0</v>
      </c>
      <c r="V41" s="19">
        <f t="shared" si="22"/>
        <v>0</v>
      </c>
      <c r="W41" s="19">
        <f t="shared" si="23"/>
        <v>0</v>
      </c>
      <c r="X41" s="19">
        <f t="shared" si="24"/>
        <v>0</v>
      </c>
      <c r="Y41" s="19">
        <f t="shared" si="6"/>
        <v>0</v>
      </c>
      <c r="Z41" s="25">
        <f t="shared" si="25"/>
        <v>0</v>
      </c>
      <c r="AA41" s="24">
        <f t="shared" si="26"/>
        <v>0</v>
      </c>
      <c r="AB41" s="25">
        <f t="shared" si="27"/>
        <v>0</v>
      </c>
      <c r="AC41" s="24">
        <f t="shared" si="29"/>
        <v>0</v>
      </c>
      <c r="AD41" s="25">
        <f t="shared" si="29"/>
        <v>0</v>
      </c>
      <c r="AE41" s="24">
        <f t="shared" si="29"/>
        <v>0</v>
      </c>
      <c r="AF41" s="25">
        <f t="shared" si="29"/>
        <v>0</v>
      </c>
      <c r="AG41" s="24">
        <f t="shared" si="29"/>
        <v>0</v>
      </c>
      <c r="AH41" s="25">
        <f t="shared" si="29"/>
        <v>0</v>
      </c>
      <c r="AI41" s="24">
        <f>SUM(AI42:AI43)</f>
        <v>0</v>
      </c>
      <c r="AJ41" s="25">
        <f>SUM(AJ42:AJ43)</f>
        <v>0</v>
      </c>
      <c r="AK41" s="24">
        <f>SUM(AK42:AK43)</f>
        <v>0</v>
      </c>
      <c r="AL41" s="25">
        <f>SUM(AL42:AL43)</f>
        <v>0</v>
      </c>
      <c r="AM41" s="24">
        <f t="shared" si="8"/>
        <v>0</v>
      </c>
      <c r="AN41" s="34">
        <f t="shared" si="9"/>
        <v>0</v>
      </c>
      <c r="AO41" s="119" t="s">
        <v>50</v>
      </c>
    </row>
    <row r="42" spans="1:44" s="14" customFormat="1" ht="18.75" hidden="1" x14ac:dyDescent="0.25">
      <c r="A42" s="41" t="s">
        <v>86</v>
      </c>
      <c r="B42" s="40"/>
      <c r="C42" s="39"/>
      <c r="D42" s="87"/>
      <c r="E42" s="93"/>
      <c r="F42" s="93"/>
      <c r="G42" s="86"/>
      <c r="H42" s="17"/>
      <c r="I42" s="17"/>
      <c r="J42" s="27"/>
      <c r="K42" s="26"/>
      <c r="L42" s="17"/>
      <c r="M42" s="17"/>
      <c r="N42" s="17"/>
      <c r="O42" s="27"/>
      <c r="P42" s="26"/>
      <c r="Q42" s="17"/>
      <c r="R42" s="17"/>
      <c r="S42" s="17"/>
      <c r="T42" s="27"/>
      <c r="U42" s="24">
        <f t="shared" si="21"/>
        <v>0</v>
      </c>
      <c r="V42" s="19">
        <f t="shared" si="22"/>
        <v>0</v>
      </c>
      <c r="W42" s="19">
        <f t="shared" si="23"/>
        <v>0</v>
      </c>
      <c r="X42" s="19">
        <f t="shared" si="24"/>
        <v>0</v>
      </c>
      <c r="Y42" s="19">
        <f t="shared" si="6"/>
        <v>0</v>
      </c>
      <c r="Z42" s="25">
        <f t="shared" si="25"/>
        <v>0</v>
      </c>
      <c r="AA42" s="24">
        <f t="shared" si="26"/>
        <v>0</v>
      </c>
      <c r="AB42" s="25">
        <f t="shared" si="27"/>
        <v>0</v>
      </c>
      <c r="AC42" s="26"/>
      <c r="AD42" s="27"/>
      <c r="AE42" s="26"/>
      <c r="AF42" s="27"/>
      <c r="AG42" s="26"/>
      <c r="AH42" s="27"/>
      <c r="AI42" s="26"/>
      <c r="AJ42" s="27"/>
      <c r="AK42" s="26"/>
      <c r="AL42" s="27"/>
      <c r="AM42" s="24">
        <f t="shared" si="8"/>
        <v>0</v>
      </c>
      <c r="AN42" s="34">
        <f t="shared" si="9"/>
        <v>0</v>
      </c>
      <c r="AO42" s="121" t="s">
        <v>50</v>
      </c>
    </row>
    <row r="43" spans="1:44" s="14" customFormat="1" ht="18.75" hidden="1" x14ac:dyDescent="0.25">
      <c r="A43" s="41" t="s">
        <v>87</v>
      </c>
      <c r="B43" s="40"/>
      <c r="C43" s="39"/>
      <c r="D43" s="87"/>
      <c r="E43" s="93"/>
      <c r="F43" s="93"/>
      <c r="G43" s="86"/>
      <c r="H43" s="17"/>
      <c r="I43" s="17"/>
      <c r="J43" s="27"/>
      <c r="K43" s="26"/>
      <c r="L43" s="17"/>
      <c r="M43" s="17"/>
      <c r="N43" s="17"/>
      <c r="O43" s="27"/>
      <c r="P43" s="26"/>
      <c r="Q43" s="17"/>
      <c r="R43" s="17"/>
      <c r="S43" s="17"/>
      <c r="T43" s="27"/>
      <c r="U43" s="24">
        <f t="shared" si="21"/>
        <v>0</v>
      </c>
      <c r="V43" s="19">
        <f t="shared" si="22"/>
        <v>0</v>
      </c>
      <c r="W43" s="19">
        <f t="shared" si="23"/>
        <v>0</v>
      </c>
      <c r="X43" s="19">
        <f t="shared" si="24"/>
        <v>0</v>
      </c>
      <c r="Y43" s="19">
        <f t="shared" si="6"/>
        <v>0</v>
      </c>
      <c r="Z43" s="25">
        <f t="shared" si="25"/>
        <v>0</v>
      </c>
      <c r="AA43" s="24">
        <f t="shared" si="26"/>
        <v>0</v>
      </c>
      <c r="AB43" s="25">
        <f t="shared" si="27"/>
        <v>0</v>
      </c>
      <c r="AC43" s="26"/>
      <c r="AD43" s="27"/>
      <c r="AE43" s="26"/>
      <c r="AF43" s="27"/>
      <c r="AG43" s="26"/>
      <c r="AH43" s="27"/>
      <c r="AI43" s="26"/>
      <c r="AJ43" s="27"/>
      <c r="AK43" s="26"/>
      <c r="AL43" s="27"/>
      <c r="AM43" s="24">
        <f t="shared" si="8"/>
        <v>0</v>
      </c>
      <c r="AN43" s="34">
        <f t="shared" si="9"/>
        <v>0</v>
      </c>
      <c r="AO43" s="121" t="s">
        <v>50</v>
      </c>
    </row>
    <row r="44" spans="1:44" s="14" customFormat="1" ht="47.25" x14ac:dyDescent="0.25">
      <c r="A44" s="75" t="s">
        <v>88</v>
      </c>
      <c r="B44" s="76" t="s">
        <v>89</v>
      </c>
      <c r="C44" s="64" t="s">
        <v>49</v>
      </c>
      <c r="D44" s="89"/>
      <c r="E44" s="95"/>
      <c r="F44" s="95"/>
      <c r="G44" s="84"/>
      <c r="H44" s="106">
        <f>H45+H48+H51+H54+H57+H60+H63+H66</f>
        <v>11.996976666666667</v>
      </c>
      <c r="I44" s="106">
        <f t="shared" ref="I44:AN44" si="30">I45+I48+I51+I54+I57+I60+I63+I66</f>
        <v>8.9139353333333347</v>
      </c>
      <c r="J44" s="111">
        <f t="shared" si="30"/>
        <v>0</v>
      </c>
      <c r="K44" s="114">
        <f t="shared" si="30"/>
        <v>11.996976666666667</v>
      </c>
      <c r="L44" s="106">
        <f t="shared" si="30"/>
        <v>0.26074999999999998</v>
      </c>
      <c r="M44" s="106">
        <f t="shared" si="30"/>
        <v>0</v>
      </c>
      <c r="N44" s="106">
        <f t="shared" si="30"/>
        <v>11.736226666666667</v>
      </c>
      <c r="O44" s="111">
        <f t="shared" si="30"/>
        <v>0</v>
      </c>
      <c r="P44" s="114">
        <f t="shared" si="30"/>
        <v>8.9139353333333329</v>
      </c>
      <c r="Q44" s="106">
        <f t="shared" si="30"/>
        <v>0.112112</v>
      </c>
      <c r="R44" s="106">
        <f t="shared" si="30"/>
        <v>0</v>
      </c>
      <c r="S44" s="106">
        <f t="shared" si="30"/>
        <v>8.8018233333333331</v>
      </c>
      <c r="T44" s="111">
        <f t="shared" si="30"/>
        <v>0</v>
      </c>
      <c r="U44" s="114">
        <f t="shared" si="30"/>
        <v>0</v>
      </c>
      <c r="V44" s="106">
        <f t="shared" si="30"/>
        <v>11.996976666666667</v>
      </c>
      <c r="W44" s="106">
        <f t="shared" si="30"/>
        <v>0</v>
      </c>
      <c r="X44" s="106">
        <f t="shared" si="30"/>
        <v>8.8021700000000003</v>
      </c>
      <c r="Y44" s="106">
        <f t="shared" si="30"/>
        <v>0</v>
      </c>
      <c r="Z44" s="111">
        <f t="shared" si="30"/>
        <v>5.8681133333333335</v>
      </c>
      <c r="AA44" s="114">
        <f t="shared" si="30"/>
        <v>0</v>
      </c>
      <c r="AB44" s="111">
        <f t="shared" si="30"/>
        <v>0</v>
      </c>
      <c r="AC44" s="114">
        <f t="shared" si="30"/>
        <v>0.26074999999999998</v>
      </c>
      <c r="AD44" s="111">
        <f t="shared" si="30"/>
        <v>0.112112</v>
      </c>
      <c r="AE44" s="114">
        <f t="shared" si="30"/>
        <v>2.9340566666666668</v>
      </c>
      <c r="AF44" s="111">
        <f t="shared" si="30"/>
        <v>2.93371</v>
      </c>
      <c r="AG44" s="114">
        <f t="shared" si="30"/>
        <v>2.9340566666666668</v>
      </c>
      <c r="AH44" s="111">
        <f t="shared" si="30"/>
        <v>2.9340566666666668</v>
      </c>
      <c r="AI44" s="114">
        <f t="shared" si="30"/>
        <v>2.9340566666666668</v>
      </c>
      <c r="AJ44" s="111">
        <f t="shared" si="30"/>
        <v>2.9340566666666668</v>
      </c>
      <c r="AK44" s="114">
        <f t="shared" si="30"/>
        <v>2.9340566666666668</v>
      </c>
      <c r="AL44" s="111">
        <f t="shared" si="30"/>
        <v>0</v>
      </c>
      <c r="AM44" s="114">
        <f t="shared" si="30"/>
        <v>11.996976666666667</v>
      </c>
      <c r="AN44" s="111">
        <f t="shared" si="30"/>
        <v>8.9139353333333347</v>
      </c>
      <c r="AO44" s="119"/>
    </row>
    <row r="45" spans="1:44" s="14" customFormat="1" ht="31.5" x14ac:dyDescent="0.25">
      <c r="A45" s="75" t="s">
        <v>90</v>
      </c>
      <c r="B45" s="76" t="s">
        <v>91</v>
      </c>
      <c r="C45" s="64" t="s">
        <v>49</v>
      </c>
      <c r="D45" s="89"/>
      <c r="E45" s="95"/>
      <c r="F45" s="95"/>
      <c r="G45" s="84"/>
      <c r="H45" s="106">
        <f>SUM(H46:H47)</f>
        <v>11.996976666666667</v>
      </c>
      <c r="I45" s="106">
        <f t="shared" ref="I45:AN45" si="31">SUM(I46:I47)</f>
        <v>8.9139353333333347</v>
      </c>
      <c r="J45" s="111">
        <f t="shared" si="31"/>
        <v>0</v>
      </c>
      <c r="K45" s="114">
        <f t="shared" si="31"/>
        <v>11.996976666666667</v>
      </c>
      <c r="L45" s="106">
        <f t="shared" si="31"/>
        <v>0.26074999999999998</v>
      </c>
      <c r="M45" s="106">
        <f t="shared" si="31"/>
        <v>0</v>
      </c>
      <c r="N45" s="106">
        <f t="shared" si="31"/>
        <v>11.736226666666667</v>
      </c>
      <c r="O45" s="111">
        <f t="shared" si="31"/>
        <v>0</v>
      </c>
      <c r="P45" s="114">
        <f t="shared" si="31"/>
        <v>8.9139353333333329</v>
      </c>
      <c r="Q45" s="106">
        <f t="shared" si="31"/>
        <v>0.112112</v>
      </c>
      <c r="R45" s="106">
        <f t="shared" si="31"/>
        <v>0</v>
      </c>
      <c r="S45" s="106">
        <f t="shared" si="31"/>
        <v>8.8018233333333331</v>
      </c>
      <c r="T45" s="111">
        <f t="shared" si="31"/>
        <v>0</v>
      </c>
      <c r="U45" s="114">
        <f t="shared" si="31"/>
        <v>0</v>
      </c>
      <c r="V45" s="106">
        <f t="shared" si="31"/>
        <v>11.996976666666667</v>
      </c>
      <c r="W45" s="106">
        <f t="shared" si="31"/>
        <v>0</v>
      </c>
      <c r="X45" s="106">
        <f t="shared" si="31"/>
        <v>8.8021700000000003</v>
      </c>
      <c r="Y45" s="106">
        <f t="shared" si="31"/>
        <v>0</v>
      </c>
      <c r="Z45" s="111">
        <f t="shared" si="31"/>
        <v>5.8681133333333335</v>
      </c>
      <c r="AA45" s="114">
        <f t="shared" si="31"/>
        <v>0</v>
      </c>
      <c r="AB45" s="111">
        <f t="shared" si="31"/>
        <v>0</v>
      </c>
      <c r="AC45" s="114">
        <f t="shared" si="31"/>
        <v>0.26074999999999998</v>
      </c>
      <c r="AD45" s="111">
        <f t="shared" si="31"/>
        <v>0.112112</v>
      </c>
      <c r="AE45" s="114">
        <f t="shared" si="31"/>
        <v>2.9340566666666668</v>
      </c>
      <c r="AF45" s="111">
        <f t="shared" si="31"/>
        <v>2.93371</v>
      </c>
      <c r="AG45" s="114">
        <f t="shared" si="31"/>
        <v>2.9340566666666668</v>
      </c>
      <c r="AH45" s="111">
        <f t="shared" si="31"/>
        <v>2.9340566666666668</v>
      </c>
      <c r="AI45" s="114">
        <f t="shared" si="31"/>
        <v>2.9340566666666668</v>
      </c>
      <c r="AJ45" s="111">
        <f t="shared" si="31"/>
        <v>2.9340566666666668</v>
      </c>
      <c r="AK45" s="114">
        <f t="shared" si="31"/>
        <v>2.9340566666666668</v>
      </c>
      <c r="AL45" s="111">
        <f t="shared" si="31"/>
        <v>0</v>
      </c>
      <c r="AM45" s="114">
        <f t="shared" si="31"/>
        <v>11.996976666666667</v>
      </c>
      <c r="AN45" s="111">
        <f t="shared" si="31"/>
        <v>8.9139353333333347</v>
      </c>
      <c r="AO45" s="119"/>
    </row>
    <row r="46" spans="1:44" s="14" customFormat="1" ht="78.75" x14ac:dyDescent="0.25">
      <c r="A46" s="41" t="s">
        <v>90</v>
      </c>
      <c r="B46" s="40" t="s">
        <v>92</v>
      </c>
      <c r="C46" s="39" t="s">
        <v>93</v>
      </c>
      <c r="D46" s="87" t="s">
        <v>162</v>
      </c>
      <c r="E46" s="96" t="s">
        <v>94</v>
      </c>
      <c r="F46" s="96" t="s">
        <v>77</v>
      </c>
      <c r="G46" s="92">
        <v>2023</v>
      </c>
      <c r="H46" s="44">
        <f>AC46+AE46+AG46+AI46+AK46</f>
        <v>11.996976666666667</v>
      </c>
      <c r="I46" s="44">
        <f>AD46+AF46+AH46+AJ46+AL46</f>
        <v>8.9139353333333347</v>
      </c>
      <c r="J46" s="46">
        <v>0</v>
      </c>
      <c r="K46" s="45">
        <f>SUM(L46:O46)</f>
        <v>11.996976666666667</v>
      </c>
      <c r="L46" s="44">
        <f>312900/1.2/1000000</f>
        <v>0.26074999999999998</v>
      </c>
      <c r="M46" s="44">
        <v>0</v>
      </c>
      <c r="N46" s="44">
        <f>(14083472)/1.2/1000000</f>
        <v>11.736226666666667</v>
      </c>
      <c r="O46" s="46">
        <v>0</v>
      </c>
      <c r="P46" s="45">
        <f>Q46+S46</f>
        <v>8.9139353333333329</v>
      </c>
      <c r="Q46" s="44">
        <f>134534.4/1000000/1.2</f>
        <v>0.112112</v>
      </c>
      <c r="R46" s="44">
        <v>0</v>
      </c>
      <c r="S46" s="44">
        <f>AF46+AH46+AJ46</f>
        <v>8.8018233333333331</v>
      </c>
      <c r="T46" s="46">
        <v>0</v>
      </c>
      <c r="U46" s="45" t="s">
        <v>50</v>
      </c>
      <c r="V46" s="44">
        <f>AC46+AE46+AG46+AI46+AK46</f>
        <v>11.996976666666667</v>
      </c>
      <c r="W46" s="44" t="s">
        <v>50</v>
      </c>
      <c r="X46" s="44">
        <f>AG46+AI46+AK46</f>
        <v>8.8021700000000003</v>
      </c>
      <c r="Y46" s="44" t="s">
        <v>50</v>
      </c>
      <c r="Z46" s="46">
        <f t="shared" ref="Z46" si="32">AH46+AJ46+AL46</f>
        <v>5.8681133333333335</v>
      </c>
      <c r="AA46" s="45">
        <f>J46</f>
        <v>0</v>
      </c>
      <c r="AB46" s="46">
        <f>AA46</f>
        <v>0</v>
      </c>
      <c r="AC46" s="45">
        <f>312900/1.2/1000000</f>
        <v>0.26074999999999998</v>
      </c>
      <c r="AD46" s="46">
        <f>134534.4/1000000/1.2</f>
        <v>0.112112</v>
      </c>
      <c r="AE46" s="45">
        <f>3520868/1000000/1.2</f>
        <v>2.9340566666666668</v>
      </c>
      <c r="AF46" s="46">
        <f>3.520452/1.2</f>
        <v>2.93371</v>
      </c>
      <c r="AG46" s="45">
        <f t="shared" ref="AG46:AK46" si="33">3520868/1000000/1.2</f>
        <v>2.9340566666666668</v>
      </c>
      <c r="AH46" s="46">
        <f>3520868/1000000/1.2</f>
        <v>2.9340566666666668</v>
      </c>
      <c r="AI46" s="45">
        <f t="shared" si="33"/>
        <v>2.9340566666666668</v>
      </c>
      <c r="AJ46" s="46">
        <f>3520868/1000000/1.2</f>
        <v>2.9340566666666668</v>
      </c>
      <c r="AK46" s="45">
        <f t="shared" si="33"/>
        <v>2.9340566666666668</v>
      </c>
      <c r="AL46" s="46">
        <v>0</v>
      </c>
      <c r="AM46" s="45">
        <f t="shared" si="8"/>
        <v>11.996976666666667</v>
      </c>
      <c r="AN46" s="46">
        <f t="shared" si="9"/>
        <v>8.9139353333333347</v>
      </c>
      <c r="AO46" s="122" t="s">
        <v>157</v>
      </c>
    </row>
    <row r="47" spans="1:44" s="14" customFormat="1" ht="18.75" hidden="1" x14ac:dyDescent="0.25">
      <c r="A47" s="41" t="s">
        <v>95</v>
      </c>
      <c r="B47" s="40"/>
      <c r="C47" s="39"/>
      <c r="D47" s="87"/>
      <c r="E47" s="93"/>
      <c r="F47" s="93"/>
      <c r="G47" s="86"/>
      <c r="H47" s="17"/>
      <c r="I47" s="17"/>
      <c r="J47" s="27"/>
      <c r="K47" s="26"/>
      <c r="L47" s="17"/>
      <c r="M47" s="17"/>
      <c r="N47" s="17"/>
      <c r="O47" s="27"/>
      <c r="P47" s="26"/>
      <c r="Q47" s="17"/>
      <c r="R47" s="17"/>
      <c r="S47" s="17"/>
      <c r="T47" s="27"/>
      <c r="U47" s="24">
        <f t="shared" si="21"/>
        <v>0</v>
      </c>
      <c r="V47" s="19">
        <f t="shared" si="22"/>
        <v>0</v>
      </c>
      <c r="W47" s="19">
        <f t="shared" si="23"/>
        <v>0</v>
      </c>
      <c r="X47" s="19">
        <f t="shared" si="24"/>
        <v>0</v>
      </c>
      <c r="Y47" s="19">
        <f t="shared" si="6"/>
        <v>0</v>
      </c>
      <c r="Z47" s="25">
        <f t="shared" si="25"/>
        <v>0</v>
      </c>
      <c r="AA47" s="24">
        <f t="shared" si="26"/>
        <v>0</v>
      </c>
      <c r="AB47" s="25">
        <f t="shared" si="27"/>
        <v>0</v>
      </c>
      <c r="AC47" s="26"/>
      <c r="AD47" s="27"/>
      <c r="AE47" s="26"/>
      <c r="AF47" s="27"/>
      <c r="AG47" s="26"/>
      <c r="AH47" s="27"/>
      <c r="AI47" s="26"/>
      <c r="AJ47" s="27"/>
      <c r="AK47" s="26"/>
      <c r="AL47" s="27"/>
      <c r="AM47" s="24">
        <f t="shared" si="8"/>
        <v>0</v>
      </c>
      <c r="AN47" s="34">
        <f t="shared" si="9"/>
        <v>0</v>
      </c>
      <c r="AO47" s="121" t="s">
        <v>50</v>
      </c>
    </row>
    <row r="48" spans="1:44" s="14" customFormat="1" ht="51" hidden="1" customHeight="1" x14ac:dyDescent="0.25">
      <c r="A48" s="75" t="s">
        <v>96</v>
      </c>
      <c r="B48" s="76" t="s">
        <v>97</v>
      </c>
      <c r="C48" s="64" t="s">
        <v>49</v>
      </c>
      <c r="D48" s="89" t="s">
        <v>50</v>
      </c>
      <c r="E48" s="95" t="s">
        <v>50</v>
      </c>
      <c r="F48" s="95" t="s">
        <v>50</v>
      </c>
      <c r="G48" s="84" t="s">
        <v>50</v>
      </c>
      <c r="H48" s="19">
        <f t="shared" ref="H48:AH48" si="34">SUM(H49:H50)</f>
        <v>0</v>
      </c>
      <c r="I48" s="19">
        <f t="shared" si="34"/>
        <v>0</v>
      </c>
      <c r="J48" s="25">
        <f t="shared" si="34"/>
        <v>0</v>
      </c>
      <c r="K48" s="24">
        <f t="shared" si="34"/>
        <v>0</v>
      </c>
      <c r="L48" s="19">
        <f t="shared" si="34"/>
        <v>0</v>
      </c>
      <c r="M48" s="19">
        <f t="shared" si="34"/>
        <v>0</v>
      </c>
      <c r="N48" s="19">
        <f t="shared" si="34"/>
        <v>0</v>
      </c>
      <c r="O48" s="25">
        <f t="shared" si="34"/>
        <v>0</v>
      </c>
      <c r="P48" s="24">
        <f t="shared" si="34"/>
        <v>0</v>
      </c>
      <c r="Q48" s="19">
        <f t="shared" si="34"/>
        <v>0</v>
      </c>
      <c r="R48" s="19">
        <f t="shared" si="34"/>
        <v>0</v>
      </c>
      <c r="S48" s="19">
        <f t="shared" si="34"/>
        <v>0</v>
      </c>
      <c r="T48" s="25">
        <f t="shared" si="34"/>
        <v>0</v>
      </c>
      <c r="U48" s="24">
        <f t="shared" si="21"/>
        <v>0</v>
      </c>
      <c r="V48" s="19">
        <f t="shared" si="22"/>
        <v>0</v>
      </c>
      <c r="W48" s="19">
        <f t="shared" si="23"/>
        <v>0</v>
      </c>
      <c r="X48" s="19">
        <f t="shared" si="24"/>
        <v>0</v>
      </c>
      <c r="Y48" s="19">
        <f t="shared" si="6"/>
        <v>0</v>
      </c>
      <c r="Z48" s="25">
        <f t="shared" si="25"/>
        <v>0</v>
      </c>
      <c r="AA48" s="24">
        <f t="shared" si="26"/>
        <v>0</v>
      </c>
      <c r="AB48" s="25">
        <f t="shared" si="27"/>
        <v>0</v>
      </c>
      <c r="AC48" s="24">
        <f t="shared" si="34"/>
        <v>0</v>
      </c>
      <c r="AD48" s="25">
        <f t="shared" si="34"/>
        <v>0</v>
      </c>
      <c r="AE48" s="24">
        <f t="shared" si="34"/>
        <v>0</v>
      </c>
      <c r="AF48" s="25">
        <f t="shared" si="34"/>
        <v>0</v>
      </c>
      <c r="AG48" s="24">
        <f t="shared" si="34"/>
        <v>0</v>
      </c>
      <c r="AH48" s="25">
        <f t="shared" si="34"/>
        <v>0</v>
      </c>
      <c r="AI48" s="24">
        <f>SUM(AI49:AI50)</f>
        <v>0</v>
      </c>
      <c r="AJ48" s="25">
        <f>SUM(AJ49:AJ50)</f>
        <v>0</v>
      </c>
      <c r="AK48" s="24">
        <f>SUM(AK49:AK50)</f>
        <v>0</v>
      </c>
      <c r="AL48" s="25">
        <f>SUM(AL49:AL50)</f>
        <v>0</v>
      </c>
      <c r="AM48" s="24">
        <f t="shared" si="8"/>
        <v>0</v>
      </c>
      <c r="AN48" s="34">
        <f t="shared" si="9"/>
        <v>0</v>
      </c>
      <c r="AO48" s="119" t="s">
        <v>50</v>
      </c>
    </row>
    <row r="49" spans="1:41" s="14" customFormat="1" ht="18.75" hidden="1" x14ac:dyDescent="0.25">
      <c r="A49" s="41" t="s">
        <v>98</v>
      </c>
      <c r="B49" s="40"/>
      <c r="C49" s="39"/>
      <c r="D49" s="87"/>
      <c r="E49" s="93"/>
      <c r="F49" s="93"/>
      <c r="G49" s="86"/>
      <c r="H49" s="17"/>
      <c r="I49" s="17"/>
      <c r="J49" s="27"/>
      <c r="K49" s="26"/>
      <c r="L49" s="17"/>
      <c r="M49" s="17"/>
      <c r="N49" s="17"/>
      <c r="O49" s="27"/>
      <c r="P49" s="26"/>
      <c r="Q49" s="17"/>
      <c r="R49" s="17"/>
      <c r="S49" s="17"/>
      <c r="T49" s="27"/>
      <c r="U49" s="24">
        <f t="shared" si="21"/>
        <v>0</v>
      </c>
      <c r="V49" s="19">
        <f t="shared" si="22"/>
        <v>0</v>
      </c>
      <c r="W49" s="19">
        <f t="shared" si="23"/>
        <v>0</v>
      </c>
      <c r="X49" s="19">
        <f t="shared" si="24"/>
        <v>0</v>
      </c>
      <c r="Y49" s="19">
        <f t="shared" si="6"/>
        <v>0</v>
      </c>
      <c r="Z49" s="25">
        <f t="shared" si="25"/>
        <v>0</v>
      </c>
      <c r="AA49" s="24">
        <f t="shared" si="26"/>
        <v>0</v>
      </c>
      <c r="AB49" s="25">
        <f t="shared" si="27"/>
        <v>0</v>
      </c>
      <c r="AC49" s="26"/>
      <c r="AD49" s="27"/>
      <c r="AE49" s="26"/>
      <c r="AF49" s="27"/>
      <c r="AG49" s="26"/>
      <c r="AH49" s="27"/>
      <c r="AI49" s="26"/>
      <c r="AJ49" s="27"/>
      <c r="AK49" s="26"/>
      <c r="AL49" s="27"/>
      <c r="AM49" s="24">
        <f t="shared" si="8"/>
        <v>0</v>
      </c>
      <c r="AN49" s="34">
        <f t="shared" si="9"/>
        <v>0</v>
      </c>
      <c r="AO49" s="121" t="s">
        <v>50</v>
      </c>
    </row>
    <row r="50" spans="1:41" s="14" customFormat="1" ht="18.75" hidden="1" x14ac:dyDescent="0.25">
      <c r="A50" s="41" t="s">
        <v>99</v>
      </c>
      <c r="B50" s="40"/>
      <c r="C50" s="39"/>
      <c r="D50" s="87"/>
      <c r="E50" s="93"/>
      <c r="F50" s="93"/>
      <c r="G50" s="86"/>
      <c r="H50" s="17"/>
      <c r="I50" s="17"/>
      <c r="J50" s="27"/>
      <c r="K50" s="26"/>
      <c r="L50" s="17"/>
      <c r="M50" s="17"/>
      <c r="N50" s="17"/>
      <c r="O50" s="27"/>
      <c r="P50" s="26"/>
      <c r="Q50" s="17"/>
      <c r="R50" s="17"/>
      <c r="S50" s="17"/>
      <c r="T50" s="27"/>
      <c r="U50" s="24">
        <f t="shared" si="21"/>
        <v>0</v>
      </c>
      <c r="V50" s="19">
        <f t="shared" si="22"/>
        <v>0</v>
      </c>
      <c r="W50" s="19">
        <f t="shared" si="23"/>
        <v>0</v>
      </c>
      <c r="X50" s="19">
        <f t="shared" si="24"/>
        <v>0</v>
      </c>
      <c r="Y50" s="19">
        <f t="shared" si="6"/>
        <v>0</v>
      </c>
      <c r="Z50" s="25">
        <f t="shared" si="25"/>
        <v>0</v>
      </c>
      <c r="AA50" s="24">
        <f t="shared" si="26"/>
        <v>0</v>
      </c>
      <c r="AB50" s="25">
        <f t="shared" si="27"/>
        <v>0</v>
      </c>
      <c r="AC50" s="26"/>
      <c r="AD50" s="27"/>
      <c r="AE50" s="26"/>
      <c r="AF50" s="27"/>
      <c r="AG50" s="26"/>
      <c r="AH50" s="27"/>
      <c r="AI50" s="26"/>
      <c r="AJ50" s="27"/>
      <c r="AK50" s="26"/>
      <c r="AL50" s="27"/>
      <c r="AM50" s="24">
        <f t="shared" si="8"/>
        <v>0</v>
      </c>
      <c r="AN50" s="34">
        <f t="shared" si="9"/>
        <v>0</v>
      </c>
      <c r="AO50" s="121" t="s">
        <v>50</v>
      </c>
    </row>
    <row r="51" spans="1:41" s="14" customFormat="1" ht="50.25" hidden="1" customHeight="1" x14ac:dyDescent="0.25">
      <c r="A51" s="75" t="s">
        <v>100</v>
      </c>
      <c r="B51" s="76" t="s">
        <v>101</v>
      </c>
      <c r="C51" s="64" t="s">
        <v>49</v>
      </c>
      <c r="D51" s="89" t="s">
        <v>50</v>
      </c>
      <c r="E51" s="95" t="s">
        <v>50</v>
      </c>
      <c r="F51" s="95" t="s">
        <v>50</v>
      </c>
      <c r="G51" s="84" t="s">
        <v>50</v>
      </c>
      <c r="H51" s="19">
        <f t="shared" ref="H51:AH51" si="35">SUM(H52:H53)</f>
        <v>0</v>
      </c>
      <c r="I51" s="19">
        <f t="shared" si="35"/>
        <v>0</v>
      </c>
      <c r="J51" s="25">
        <f t="shared" si="35"/>
        <v>0</v>
      </c>
      <c r="K51" s="24">
        <f t="shared" si="35"/>
        <v>0</v>
      </c>
      <c r="L51" s="19">
        <f t="shared" si="35"/>
        <v>0</v>
      </c>
      <c r="M51" s="19">
        <f t="shared" si="35"/>
        <v>0</v>
      </c>
      <c r="N51" s="19">
        <f t="shared" si="35"/>
        <v>0</v>
      </c>
      <c r="O51" s="25">
        <f t="shared" si="35"/>
        <v>0</v>
      </c>
      <c r="P51" s="24">
        <f t="shared" si="35"/>
        <v>0</v>
      </c>
      <c r="Q51" s="19">
        <f t="shared" si="35"/>
        <v>0</v>
      </c>
      <c r="R51" s="19">
        <f t="shared" si="35"/>
        <v>0</v>
      </c>
      <c r="S51" s="19">
        <f t="shared" si="35"/>
        <v>0</v>
      </c>
      <c r="T51" s="25">
        <f t="shared" si="35"/>
        <v>0</v>
      </c>
      <c r="U51" s="24">
        <f t="shared" si="21"/>
        <v>0</v>
      </c>
      <c r="V51" s="19">
        <f t="shared" si="22"/>
        <v>0</v>
      </c>
      <c r="W51" s="19">
        <f t="shared" si="23"/>
        <v>0</v>
      </c>
      <c r="X51" s="19">
        <f t="shared" si="24"/>
        <v>0</v>
      </c>
      <c r="Y51" s="19">
        <f t="shared" si="6"/>
        <v>0</v>
      </c>
      <c r="Z51" s="25">
        <f t="shared" si="25"/>
        <v>0</v>
      </c>
      <c r="AA51" s="24">
        <f t="shared" si="26"/>
        <v>0</v>
      </c>
      <c r="AB51" s="25">
        <f t="shared" si="27"/>
        <v>0</v>
      </c>
      <c r="AC51" s="24">
        <f t="shared" si="35"/>
        <v>0</v>
      </c>
      <c r="AD51" s="25">
        <f t="shared" si="35"/>
        <v>0</v>
      </c>
      <c r="AE51" s="24">
        <f t="shared" si="35"/>
        <v>0</v>
      </c>
      <c r="AF51" s="25">
        <f t="shared" si="35"/>
        <v>0</v>
      </c>
      <c r="AG51" s="24">
        <f t="shared" si="35"/>
        <v>0</v>
      </c>
      <c r="AH51" s="25">
        <f t="shared" si="35"/>
        <v>0</v>
      </c>
      <c r="AI51" s="24">
        <f>SUM(AI52:AI53)</f>
        <v>0</v>
      </c>
      <c r="AJ51" s="25">
        <f>SUM(AJ52:AJ53)</f>
        <v>0</v>
      </c>
      <c r="AK51" s="24">
        <f>SUM(AK52:AK53)</f>
        <v>0</v>
      </c>
      <c r="AL51" s="25">
        <f>SUM(AL52:AL53)</f>
        <v>0</v>
      </c>
      <c r="AM51" s="24">
        <f t="shared" si="8"/>
        <v>0</v>
      </c>
      <c r="AN51" s="34">
        <f t="shared" si="9"/>
        <v>0</v>
      </c>
      <c r="AO51" s="119" t="s">
        <v>50</v>
      </c>
    </row>
    <row r="52" spans="1:41" s="14" customFormat="1" ht="18.75" hidden="1" x14ac:dyDescent="0.25">
      <c r="A52" s="41" t="s">
        <v>102</v>
      </c>
      <c r="B52" s="40"/>
      <c r="C52" s="39"/>
      <c r="D52" s="87"/>
      <c r="E52" s="93"/>
      <c r="F52" s="93"/>
      <c r="G52" s="86"/>
      <c r="H52" s="17"/>
      <c r="I52" s="17"/>
      <c r="J52" s="27"/>
      <c r="K52" s="26"/>
      <c r="L52" s="17"/>
      <c r="M52" s="17"/>
      <c r="N52" s="17"/>
      <c r="O52" s="27"/>
      <c r="P52" s="26"/>
      <c r="Q52" s="17"/>
      <c r="R52" s="17"/>
      <c r="S52" s="17"/>
      <c r="T52" s="27"/>
      <c r="U52" s="24">
        <f t="shared" si="21"/>
        <v>0</v>
      </c>
      <c r="V52" s="19">
        <f t="shared" si="22"/>
        <v>0</v>
      </c>
      <c r="W52" s="19">
        <f t="shared" si="23"/>
        <v>0</v>
      </c>
      <c r="X52" s="19">
        <f t="shared" si="24"/>
        <v>0</v>
      </c>
      <c r="Y52" s="19">
        <f t="shared" si="6"/>
        <v>0</v>
      </c>
      <c r="Z52" s="25">
        <f t="shared" si="25"/>
        <v>0</v>
      </c>
      <c r="AA52" s="24">
        <f t="shared" si="26"/>
        <v>0</v>
      </c>
      <c r="AB52" s="25">
        <f t="shared" si="27"/>
        <v>0</v>
      </c>
      <c r="AC52" s="26"/>
      <c r="AD52" s="27"/>
      <c r="AE52" s="26"/>
      <c r="AF52" s="27"/>
      <c r="AG52" s="26"/>
      <c r="AH52" s="27"/>
      <c r="AI52" s="26"/>
      <c r="AJ52" s="27"/>
      <c r="AK52" s="26"/>
      <c r="AL52" s="27"/>
      <c r="AM52" s="24">
        <f t="shared" si="8"/>
        <v>0</v>
      </c>
      <c r="AN52" s="34">
        <f t="shared" si="9"/>
        <v>0</v>
      </c>
      <c r="AO52" s="121" t="s">
        <v>50</v>
      </c>
    </row>
    <row r="53" spans="1:41" s="14" customFormat="1" ht="18.75" hidden="1" x14ac:dyDescent="0.25">
      <c r="A53" s="41" t="s">
        <v>103</v>
      </c>
      <c r="B53" s="40"/>
      <c r="C53" s="39"/>
      <c r="D53" s="87"/>
      <c r="E53" s="93"/>
      <c r="F53" s="93"/>
      <c r="G53" s="86"/>
      <c r="H53" s="17"/>
      <c r="I53" s="17"/>
      <c r="J53" s="27"/>
      <c r="K53" s="26"/>
      <c r="L53" s="17"/>
      <c r="M53" s="17"/>
      <c r="N53" s="17"/>
      <c r="O53" s="27"/>
      <c r="P53" s="26"/>
      <c r="Q53" s="17"/>
      <c r="R53" s="17"/>
      <c r="S53" s="17"/>
      <c r="T53" s="27"/>
      <c r="U53" s="24">
        <f t="shared" si="21"/>
        <v>0</v>
      </c>
      <c r="V53" s="19">
        <f t="shared" si="22"/>
        <v>0</v>
      </c>
      <c r="W53" s="19">
        <f t="shared" si="23"/>
        <v>0</v>
      </c>
      <c r="X53" s="19">
        <f t="shared" si="24"/>
        <v>0</v>
      </c>
      <c r="Y53" s="19">
        <f t="shared" si="6"/>
        <v>0</v>
      </c>
      <c r="Z53" s="25">
        <f t="shared" si="25"/>
        <v>0</v>
      </c>
      <c r="AA53" s="24">
        <f t="shared" si="26"/>
        <v>0</v>
      </c>
      <c r="AB53" s="25">
        <f t="shared" si="27"/>
        <v>0</v>
      </c>
      <c r="AC53" s="26"/>
      <c r="AD53" s="27"/>
      <c r="AE53" s="26"/>
      <c r="AF53" s="27"/>
      <c r="AG53" s="26"/>
      <c r="AH53" s="27"/>
      <c r="AI53" s="26"/>
      <c r="AJ53" s="27"/>
      <c r="AK53" s="26"/>
      <c r="AL53" s="27"/>
      <c r="AM53" s="24">
        <f t="shared" si="8"/>
        <v>0</v>
      </c>
      <c r="AN53" s="34">
        <f t="shared" si="9"/>
        <v>0</v>
      </c>
      <c r="AO53" s="121" t="s">
        <v>50</v>
      </c>
    </row>
    <row r="54" spans="1:41" s="14" customFormat="1" ht="47.25" hidden="1" x14ac:dyDescent="0.25">
      <c r="A54" s="75" t="s">
        <v>104</v>
      </c>
      <c r="B54" s="76" t="s">
        <v>105</v>
      </c>
      <c r="C54" s="64" t="s">
        <v>49</v>
      </c>
      <c r="D54" s="89" t="s">
        <v>50</v>
      </c>
      <c r="E54" s="95" t="s">
        <v>50</v>
      </c>
      <c r="F54" s="95" t="s">
        <v>50</v>
      </c>
      <c r="G54" s="84" t="s">
        <v>50</v>
      </c>
      <c r="H54" s="19">
        <f t="shared" ref="H54:AH54" si="36">SUM(H55:H56)</f>
        <v>0</v>
      </c>
      <c r="I54" s="19">
        <f t="shared" si="36"/>
        <v>0</v>
      </c>
      <c r="J54" s="25">
        <f t="shared" si="36"/>
        <v>0</v>
      </c>
      <c r="K54" s="24">
        <f t="shared" si="36"/>
        <v>0</v>
      </c>
      <c r="L54" s="19">
        <f t="shared" si="36"/>
        <v>0</v>
      </c>
      <c r="M54" s="19">
        <f t="shared" si="36"/>
        <v>0</v>
      </c>
      <c r="N54" s="19">
        <f t="shared" si="36"/>
        <v>0</v>
      </c>
      <c r="O54" s="25">
        <f t="shared" si="36"/>
        <v>0</v>
      </c>
      <c r="P54" s="24">
        <f t="shared" si="36"/>
        <v>0</v>
      </c>
      <c r="Q54" s="19">
        <f t="shared" si="36"/>
        <v>0</v>
      </c>
      <c r="R54" s="19">
        <f t="shared" si="36"/>
        <v>0</v>
      </c>
      <c r="S54" s="19">
        <f t="shared" si="36"/>
        <v>0</v>
      </c>
      <c r="T54" s="25">
        <f t="shared" si="36"/>
        <v>0</v>
      </c>
      <c r="U54" s="24">
        <f t="shared" si="21"/>
        <v>0</v>
      </c>
      <c r="V54" s="19">
        <f t="shared" si="22"/>
        <v>0</v>
      </c>
      <c r="W54" s="19">
        <f t="shared" si="23"/>
        <v>0</v>
      </c>
      <c r="X54" s="19">
        <f t="shared" si="24"/>
        <v>0</v>
      </c>
      <c r="Y54" s="19">
        <f t="shared" si="6"/>
        <v>0</v>
      </c>
      <c r="Z54" s="25">
        <f t="shared" si="25"/>
        <v>0</v>
      </c>
      <c r="AA54" s="24">
        <f t="shared" si="26"/>
        <v>0</v>
      </c>
      <c r="AB54" s="25">
        <f t="shared" si="27"/>
        <v>0</v>
      </c>
      <c r="AC54" s="24">
        <f t="shared" si="36"/>
        <v>0</v>
      </c>
      <c r="AD54" s="25">
        <f t="shared" si="36"/>
        <v>0</v>
      </c>
      <c r="AE54" s="24">
        <f t="shared" si="36"/>
        <v>0</v>
      </c>
      <c r="AF54" s="25">
        <f t="shared" si="36"/>
        <v>0</v>
      </c>
      <c r="AG54" s="24">
        <f t="shared" si="36"/>
        <v>0</v>
      </c>
      <c r="AH54" s="25">
        <f t="shared" si="36"/>
        <v>0</v>
      </c>
      <c r="AI54" s="24">
        <f>SUM(AI55:AI56)</f>
        <v>0</v>
      </c>
      <c r="AJ54" s="25">
        <f>SUM(AJ55:AJ56)</f>
        <v>0</v>
      </c>
      <c r="AK54" s="24">
        <f>SUM(AK55:AK56)</f>
        <v>0</v>
      </c>
      <c r="AL54" s="25">
        <f>SUM(AL55:AL56)</f>
        <v>0</v>
      </c>
      <c r="AM54" s="24">
        <f t="shared" si="8"/>
        <v>0</v>
      </c>
      <c r="AN54" s="34">
        <f t="shared" si="9"/>
        <v>0</v>
      </c>
      <c r="AO54" s="119" t="s">
        <v>50</v>
      </c>
    </row>
    <row r="55" spans="1:41" s="14" customFormat="1" ht="18.75" hidden="1" x14ac:dyDescent="0.25">
      <c r="A55" s="41" t="s">
        <v>106</v>
      </c>
      <c r="B55" s="40"/>
      <c r="C55" s="39"/>
      <c r="D55" s="87"/>
      <c r="E55" s="93"/>
      <c r="F55" s="93"/>
      <c r="G55" s="86"/>
      <c r="H55" s="17"/>
      <c r="I55" s="17"/>
      <c r="J55" s="27"/>
      <c r="K55" s="26"/>
      <c r="L55" s="17"/>
      <c r="M55" s="17"/>
      <c r="N55" s="17"/>
      <c r="O55" s="27"/>
      <c r="P55" s="26"/>
      <c r="Q55" s="17"/>
      <c r="R55" s="17"/>
      <c r="S55" s="17"/>
      <c r="T55" s="27"/>
      <c r="U55" s="24">
        <f t="shared" si="21"/>
        <v>0</v>
      </c>
      <c r="V55" s="19">
        <f t="shared" si="22"/>
        <v>0</v>
      </c>
      <c r="W55" s="19">
        <f t="shared" si="23"/>
        <v>0</v>
      </c>
      <c r="X55" s="19">
        <f t="shared" si="24"/>
        <v>0</v>
      </c>
      <c r="Y55" s="19">
        <f t="shared" si="6"/>
        <v>0</v>
      </c>
      <c r="Z55" s="25">
        <f t="shared" si="25"/>
        <v>0</v>
      </c>
      <c r="AA55" s="24">
        <f t="shared" si="26"/>
        <v>0</v>
      </c>
      <c r="AB55" s="25">
        <f t="shared" si="27"/>
        <v>0</v>
      </c>
      <c r="AC55" s="26"/>
      <c r="AD55" s="27"/>
      <c r="AE55" s="26"/>
      <c r="AF55" s="27"/>
      <c r="AG55" s="26"/>
      <c r="AH55" s="27"/>
      <c r="AI55" s="26"/>
      <c r="AJ55" s="27"/>
      <c r="AK55" s="26"/>
      <c r="AL55" s="27"/>
      <c r="AM55" s="24">
        <f t="shared" si="8"/>
        <v>0</v>
      </c>
      <c r="AN55" s="34">
        <f t="shared" si="9"/>
        <v>0</v>
      </c>
      <c r="AO55" s="121" t="s">
        <v>50</v>
      </c>
    </row>
    <row r="56" spans="1:41" s="14" customFormat="1" ht="18.75" hidden="1" x14ac:dyDescent="0.25">
      <c r="A56" s="41" t="s">
        <v>107</v>
      </c>
      <c r="B56" s="40"/>
      <c r="C56" s="39"/>
      <c r="D56" s="87"/>
      <c r="E56" s="93"/>
      <c r="F56" s="93"/>
      <c r="G56" s="86"/>
      <c r="H56" s="17"/>
      <c r="I56" s="17"/>
      <c r="J56" s="27"/>
      <c r="K56" s="26"/>
      <c r="L56" s="17"/>
      <c r="M56" s="17"/>
      <c r="N56" s="17"/>
      <c r="O56" s="27"/>
      <c r="P56" s="26"/>
      <c r="Q56" s="17"/>
      <c r="R56" s="17"/>
      <c r="S56" s="17"/>
      <c r="T56" s="27"/>
      <c r="U56" s="24">
        <f t="shared" si="21"/>
        <v>0</v>
      </c>
      <c r="V56" s="19">
        <f t="shared" si="22"/>
        <v>0</v>
      </c>
      <c r="W56" s="19">
        <f t="shared" si="23"/>
        <v>0</v>
      </c>
      <c r="X56" s="19">
        <f t="shared" si="24"/>
        <v>0</v>
      </c>
      <c r="Y56" s="19">
        <f t="shared" si="6"/>
        <v>0</v>
      </c>
      <c r="Z56" s="25">
        <f t="shared" si="25"/>
        <v>0</v>
      </c>
      <c r="AA56" s="24">
        <f t="shared" si="26"/>
        <v>0</v>
      </c>
      <c r="AB56" s="25">
        <f t="shared" si="27"/>
        <v>0</v>
      </c>
      <c r="AC56" s="26"/>
      <c r="AD56" s="27"/>
      <c r="AE56" s="26"/>
      <c r="AF56" s="27"/>
      <c r="AG56" s="26"/>
      <c r="AH56" s="27"/>
      <c r="AI56" s="26"/>
      <c r="AJ56" s="27"/>
      <c r="AK56" s="26"/>
      <c r="AL56" s="27"/>
      <c r="AM56" s="24">
        <f t="shared" si="8"/>
        <v>0</v>
      </c>
      <c r="AN56" s="34">
        <f t="shared" si="9"/>
        <v>0</v>
      </c>
      <c r="AO56" s="121" t="s">
        <v>50</v>
      </c>
    </row>
    <row r="57" spans="1:41" s="14" customFormat="1" ht="69" hidden="1" customHeight="1" x14ac:dyDescent="0.25">
      <c r="A57" s="75" t="s">
        <v>108</v>
      </c>
      <c r="B57" s="76" t="s">
        <v>109</v>
      </c>
      <c r="C57" s="64" t="s">
        <v>49</v>
      </c>
      <c r="D57" s="89" t="s">
        <v>50</v>
      </c>
      <c r="E57" s="95" t="s">
        <v>50</v>
      </c>
      <c r="F57" s="95" t="s">
        <v>50</v>
      </c>
      <c r="G57" s="84" t="s">
        <v>50</v>
      </c>
      <c r="H57" s="19">
        <f t="shared" ref="H57:AH57" si="37">SUM(H58:H59)</f>
        <v>0</v>
      </c>
      <c r="I57" s="19">
        <f t="shared" si="37"/>
        <v>0</v>
      </c>
      <c r="J57" s="25">
        <f t="shared" si="37"/>
        <v>0</v>
      </c>
      <c r="K57" s="24">
        <f t="shared" si="37"/>
        <v>0</v>
      </c>
      <c r="L57" s="19">
        <f t="shared" si="37"/>
        <v>0</v>
      </c>
      <c r="M57" s="19">
        <f t="shared" si="37"/>
        <v>0</v>
      </c>
      <c r="N57" s="19">
        <f t="shared" si="37"/>
        <v>0</v>
      </c>
      <c r="O57" s="25">
        <f t="shared" si="37"/>
        <v>0</v>
      </c>
      <c r="P57" s="24">
        <f t="shared" si="37"/>
        <v>0</v>
      </c>
      <c r="Q57" s="19">
        <f t="shared" si="37"/>
        <v>0</v>
      </c>
      <c r="R57" s="19">
        <f t="shared" si="37"/>
        <v>0</v>
      </c>
      <c r="S57" s="19">
        <f t="shared" si="37"/>
        <v>0</v>
      </c>
      <c r="T57" s="25">
        <f t="shared" si="37"/>
        <v>0</v>
      </c>
      <c r="U57" s="24">
        <f t="shared" si="21"/>
        <v>0</v>
      </c>
      <c r="V57" s="19">
        <f t="shared" si="22"/>
        <v>0</v>
      </c>
      <c r="W57" s="19">
        <f t="shared" si="23"/>
        <v>0</v>
      </c>
      <c r="X57" s="19">
        <f t="shared" si="24"/>
        <v>0</v>
      </c>
      <c r="Y57" s="19">
        <f t="shared" si="6"/>
        <v>0</v>
      </c>
      <c r="Z57" s="25">
        <f t="shared" si="25"/>
        <v>0</v>
      </c>
      <c r="AA57" s="24">
        <f t="shared" si="26"/>
        <v>0</v>
      </c>
      <c r="AB57" s="25">
        <f t="shared" si="27"/>
        <v>0</v>
      </c>
      <c r="AC57" s="24">
        <f t="shared" si="37"/>
        <v>0</v>
      </c>
      <c r="AD57" s="25">
        <f t="shared" si="37"/>
        <v>0</v>
      </c>
      <c r="AE57" s="24">
        <f t="shared" si="37"/>
        <v>0</v>
      </c>
      <c r="AF57" s="25">
        <f t="shared" si="37"/>
        <v>0</v>
      </c>
      <c r="AG57" s="24">
        <f t="shared" si="37"/>
        <v>0</v>
      </c>
      <c r="AH57" s="25">
        <f t="shared" si="37"/>
        <v>0</v>
      </c>
      <c r="AI57" s="24">
        <f>SUM(AI58:AI59)</f>
        <v>0</v>
      </c>
      <c r="AJ57" s="25">
        <f>SUM(AJ58:AJ59)</f>
        <v>0</v>
      </c>
      <c r="AK57" s="24">
        <f>SUM(AK58:AK59)</f>
        <v>0</v>
      </c>
      <c r="AL57" s="25">
        <f>SUM(AL58:AL59)</f>
        <v>0</v>
      </c>
      <c r="AM57" s="24">
        <f t="shared" si="8"/>
        <v>0</v>
      </c>
      <c r="AN57" s="34">
        <f t="shared" si="9"/>
        <v>0</v>
      </c>
      <c r="AO57" s="119" t="s">
        <v>50</v>
      </c>
    </row>
    <row r="58" spans="1:41" s="14" customFormat="1" ht="18.75" hidden="1" x14ac:dyDescent="0.25">
      <c r="A58" s="41" t="s">
        <v>110</v>
      </c>
      <c r="B58" s="40"/>
      <c r="C58" s="39"/>
      <c r="D58" s="87"/>
      <c r="E58" s="93"/>
      <c r="F58" s="93"/>
      <c r="G58" s="86"/>
      <c r="H58" s="17"/>
      <c r="I58" s="17"/>
      <c r="J58" s="27"/>
      <c r="K58" s="26"/>
      <c r="L58" s="17"/>
      <c r="M58" s="17"/>
      <c r="N58" s="17"/>
      <c r="O58" s="27"/>
      <c r="P58" s="26"/>
      <c r="Q58" s="17"/>
      <c r="R58" s="17"/>
      <c r="S58" s="17"/>
      <c r="T58" s="27"/>
      <c r="U58" s="24">
        <f t="shared" si="21"/>
        <v>0</v>
      </c>
      <c r="V58" s="19">
        <f t="shared" si="22"/>
        <v>0</v>
      </c>
      <c r="W58" s="19">
        <f t="shared" si="23"/>
        <v>0</v>
      </c>
      <c r="X58" s="19">
        <f t="shared" si="24"/>
        <v>0</v>
      </c>
      <c r="Y58" s="19">
        <f t="shared" si="6"/>
        <v>0</v>
      </c>
      <c r="Z58" s="25">
        <f t="shared" si="25"/>
        <v>0</v>
      </c>
      <c r="AA58" s="24">
        <f t="shared" si="26"/>
        <v>0</v>
      </c>
      <c r="AB58" s="25">
        <f t="shared" si="27"/>
        <v>0</v>
      </c>
      <c r="AC58" s="26"/>
      <c r="AD58" s="27"/>
      <c r="AE58" s="26"/>
      <c r="AF58" s="27"/>
      <c r="AG58" s="26"/>
      <c r="AH58" s="27"/>
      <c r="AI58" s="26"/>
      <c r="AJ58" s="27"/>
      <c r="AK58" s="26"/>
      <c r="AL58" s="27"/>
      <c r="AM58" s="24">
        <f t="shared" si="8"/>
        <v>0</v>
      </c>
      <c r="AN58" s="34">
        <f t="shared" si="9"/>
        <v>0</v>
      </c>
      <c r="AO58" s="121" t="s">
        <v>50</v>
      </c>
    </row>
    <row r="59" spans="1:41" s="14" customFormat="1" ht="18.75" hidden="1" x14ac:dyDescent="0.25">
      <c r="A59" s="41" t="s">
        <v>111</v>
      </c>
      <c r="B59" s="40"/>
      <c r="C59" s="39"/>
      <c r="D59" s="87"/>
      <c r="E59" s="93"/>
      <c r="F59" s="93"/>
      <c r="G59" s="86"/>
      <c r="H59" s="17"/>
      <c r="I59" s="17"/>
      <c r="J59" s="27"/>
      <c r="K59" s="26"/>
      <c r="L59" s="17"/>
      <c r="M59" s="17"/>
      <c r="N59" s="17"/>
      <c r="O59" s="27"/>
      <c r="P59" s="26"/>
      <c r="Q59" s="17"/>
      <c r="R59" s="17"/>
      <c r="S59" s="17"/>
      <c r="T59" s="27"/>
      <c r="U59" s="24">
        <f t="shared" si="21"/>
        <v>0</v>
      </c>
      <c r="V59" s="19">
        <f t="shared" si="22"/>
        <v>0</v>
      </c>
      <c r="W59" s="19">
        <f t="shared" si="23"/>
        <v>0</v>
      </c>
      <c r="X59" s="19">
        <f t="shared" si="24"/>
        <v>0</v>
      </c>
      <c r="Y59" s="19">
        <f t="shared" si="6"/>
        <v>0</v>
      </c>
      <c r="Z59" s="25">
        <f t="shared" si="25"/>
        <v>0</v>
      </c>
      <c r="AA59" s="24">
        <f t="shared" si="26"/>
        <v>0</v>
      </c>
      <c r="AB59" s="25">
        <f t="shared" si="27"/>
        <v>0</v>
      </c>
      <c r="AC59" s="26"/>
      <c r="AD59" s="27"/>
      <c r="AE59" s="26"/>
      <c r="AF59" s="27"/>
      <c r="AG59" s="26"/>
      <c r="AH59" s="27"/>
      <c r="AI59" s="26"/>
      <c r="AJ59" s="27"/>
      <c r="AK59" s="26"/>
      <c r="AL59" s="27"/>
      <c r="AM59" s="24">
        <f t="shared" si="8"/>
        <v>0</v>
      </c>
      <c r="AN59" s="34">
        <f t="shared" si="9"/>
        <v>0</v>
      </c>
      <c r="AO59" s="121" t="s">
        <v>50</v>
      </c>
    </row>
    <row r="60" spans="1:41" s="14" customFormat="1" ht="63" hidden="1" customHeight="1" x14ac:dyDescent="0.25">
      <c r="A60" s="75" t="s">
        <v>112</v>
      </c>
      <c r="B60" s="76" t="s">
        <v>113</v>
      </c>
      <c r="C60" s="64" t="s">
        <v>49</v>
      </c>
      <c r="D60" s="89" t="s">
        <v>50</v>
      </c>
      <c r="E60" s="95" t="s">
        <v>50</v>
      </c>
      <c r="F60" s="95" t="s">
        <v>50</v>
      </c>
      <c r="G60" s="84" t="s">
        <v>50</v>
      </c>
      <c r="H60" s="19">
        <f t="shared" ref="H60:AH60" si="38">SUM(H61:H62)</f>
        <v>0</v>
      </c>
      <c r="I60" s="19">
        <f t="shared" si="38"/>
        <v>0</v>
      </c>
      <c r="J60" s="25">
        <f t="shared" si="38"/>
        <v>0</v>
      </c>
      <c r="K60" s="24">
        <f t="shared" si="38"/>
        <v>0</v>
      </c>
      <c r="L60" s="19">
        <f t="shared" si="38"/>
        <v>0</v>
      </c>
      <c r="M60" s="19">
        <f t="shared" si="38"/>
        <v>0</v>
      </c>
      <c r="N60" s="19">
        <f t="shared" si="38"/>
        <v>0</v>
      </c>
      <c r="O60" s="25">
        <f t="shared" si="38"/>
        <v>0</v>
      </c>
      <c r="P60" s="24">
        <f t="shared" si="38"/>
        <v>0</v>
      </c>
      <c r="Q60" s="19">
        <f t="shared" si="38"/>
        <v>0</v>
      </c>
      <c r="R60" s="19">
        <f t="shared" si="38"/>
        <v>0</v>
      </c>
      <c r="S60" s="19">
        <f t="shared" si="38"/>
        <v>0</v>
      </c>
      <c r="T60" s="25">
        <f t="shared" si="38"/>
        <v>0</v>
      </c>
      <c r="U60" s="24">
        <f t="shared" si="21"/>
        <v>0</v>
      </c>
      <c r="V60" s="19">
        <f t="shared" si="22"/>
        <v>0</v>
      </c>
      <c r="W60" s="19">
        <f t="shared" si="23"/>
        <v>0</v>
      </c>
      <c r="X60" s="19">
        <f t="shared" si="24"/>
        <v>0</v>
      </c>
      <c r="Y60" s="19">
        <f t="shared" si="6"/>
        <v>0</v>
      </c>
      <c r="Z60" s="25">
        <f t="shared" si="25"/>
        <v>0</v>
      </c>
      <c r="AA60" s="24">
        <f t="shared" si="26"/>
        <v>0</v>
      </c>
      <c r="AB60" s="25">
        <f t="shared" si="27"/>
        <v>0</v>
      </c>
      <c r="AC60" s="24">
        <f t="shared" si="38"/>
        <v>0</v>
      </c>
      <c r="AD60" s="25">
        <f t="shared" si="38"/>
        <v>0</v>
      </c>
      <c r="AE60" s="24">
        <f t="shared" si="38"/>
        <v>0</v>
      </c>
      <c r="AF60" s="25">
        <f t="shared" si="38"/>
        <v>0</v>
      </c>
      <c r="AG60" s="24">
        <f t="shared" si="38"/>
        <v>0</v>
      </c>
      <c r="AH60" s="25">
        <f t="shared" si="38"/>
        <v>0</v>
      </c>
      <c r="AI60" s="24">
        <f>SUM(AI61:AI62)</f>
        <v>0</v>
      </c>
      <c r="AJ60" s="25">
        <f>SUM(AJ61:AJ62)</f>
        <v>0</v>
      </c>
      <c r="AK60" s="24">
        <f>SUM(AK61:AK62)</f>
        <v>0</v>
      </c>
      <c r="AL60" s="25">
        <f>SUM(AL61:AL62)</f>
        <v>0</v>
      </c>
      <c r="AM60" s="24">
        <f t="shared" si="8"/>
        <v>0</v>
      </c>
      <c r="AN60" s="34">
        <f t="shared" si="9"/>
        <v>0</v>
      </c>
      <c r="AO60" s="119" t="s">
        <v>50</v>
      </c>
    </row>
    <row r="61" spans="1:41" s="14" customFormat="1" ht="18.75" hidden="1" x14ac:dyDescent="0.25">
      <c r="A61" s="41" t="s">
        <v>114</v>
      </c>
      <c r="B61" s="40"/>
      <c r="C61" s="39"/>
      <c r="D61" s="87"/>
      <c r="E61" s="93"/>
      <c r="F61" s="93"/>
      <c r="G61" s="86"/>
      <c r="H61" s="17"/>
      <c r="I61" s="17"/>
      <c r="J61" s="27"/>
      <c r="K61" s="26"/>
      <c r="L61" s="17"/>
      <c r="M61" s="17"/>
      <c r="N61" s="17"/>
      <c r="O61" s="27"/>
      <c r="P61" s="26"/>
      <c r="Q61" s="17"/>
      <c r="R61" s="17"/>
      <c r="S61" s="17"/>
      <c r="T61" s="27"/>
      <c r="U61" s="24">
        <f t="shared" si="21"/>
        <v>0</v>
      </c>
      <c r="V61" s="19">
        <f t="shared" si="22"/>
        <v>0</v>
      </c>
      <c r="W61" s="19">
        <f t="shared" si="23"/>
        <v>0</v>
      </c>
      <c r="X61" s="19">
        <f t="shared" si="24"/>
        <v>0</v>
      </c>
      <c r="Y61" s="19">
        <f t="shared" si="6"/>
        <v>0</v>
      </c>
      <c r="Z61" s="25">
        <f t="shared" si="25"/>
        <v>0</v>
      </c>
      <c r="AA61" s="24">
        <f t="shared" si="26"/>
        <v>0</v>
      </c>
      <c r="AB61" s="25">
        <f t="shared" si="27"/>
        <v>0</v>
      </c>
      <c r="AC61" s="26"/>
      <c r="AD61" s="27"/>
      <c r="AE61" s="26"/>
      <c r="AF61" s="27"/>
      <c r="AG61" s="26"/>
      <c r="AH61" s="27"/>
      <c r="AI61" s="26"/>
      <c r="AJ61" s="27"/>
      <c r="AK61" s="26"/>
      <c r="AL61" s="27"/>
      <c r="AM61" s="24">
        <f t="shared" si="8"/>
        <v>0</v>
      </c>
      <c r="AN61" s="34">
        <f t="shared" si="9"/>
        <v>0</v>
      </c>
      <c r="AO61" s="121" t="s">
        <v>50</v>
      </c>
    </row>
    <row r="62" spans="1:41" s="14" customFormat="1" ht="18.75" hidden="1" x14ac:dyDescent="0.25">
      <c r="A62" s="41" t="s">
        <v>115</v>
      </c>
      <c r="B62" s="40"/>
      <c r="C62" s="39"/>
      <c r="D62" s="87"/>
      <c r="E62" s="93"/>
      <c r="F62" s="93"/>
      <c r="G62" s="86"/>
      <c r="H62" s="17"/>
      <c r="I62" s="17"/>
      <c r="J62" s="27"/>
      <c r="K62" s="26"/>
      <c r="L62" s="17"/>
      <c r="M62" s="17"/>
      <c r="N62" s="17"/>
      <c r="O62" s="27"/>
      <c r="P62" s="26"/>
      <c r="Q62" s="17"/>
      <c r="R62" s="17"/>
      <c r="S62" s="17"/>
      <c r="T62" s="27"/>
      <c r="U62" s="24">
        <f t="shared" si="21"/>
        <v>0</v>
      </c>
      <c r="V62" s="19">
        <f t="shared" si="22"/>
        <v>0</v>
      </c>
      <c r="W62" s="19">
        <f t="shared" si="23"/>
        <v>0</v>
      </c>
      <c r="X62" s="19">
        <f t="shared" si="24"/>
        <v>0</v>
      </c>
      <c r="Y62" s="19">
        <f t="shared" si="6"/>
        <v>0</v>
      </c>
      <c r="Z62" s="25">
        <f t="shared" si="25"/>
        <v>0</v>
      </c>
      <c r="AA62" s="24">
        <f t="shared" si="26"/>
        <v>0</v>
      </c>
      <c r="AB62" s="25">
        <f t="shared" si="27"/>
        <v>0</v>
      </c>
      <c r="AC62" s="26"/>
      <c r="AD62" s="27"/>
      <c r="AE62" s="26"/>
      <c r="AF62" s="27"/>
      <c r="AG62" s="26"/>
      <c r="AH62" s="27"/>
      <c r="AI62" s="26"/>
      <c r="AJ62" s="27"/>
      <c r="AK62" s="26"/>
      <c r="AL62" s="27"/>
      <c r="AM62" s="24">
        <f t="shared" si="8"/>
        <v>0</v>
      </c>
      <c r="AN62" s="34">
        <f t="shared" si="9"/>
        <v>0</v>
      </c>
      <c r="AO62" s="121" t="s">
        <v>50</v>
      </c>
    </row>
    <row r="63" spans="1:41" s="14" customFormat="1" ht="73.5" hidden="1" customHeight="1" x14ac:dyDescent="0.25">
      <c r="A63" s="75" t="s">
        <v>116</v>
      </c>
      <c r="B63" s="76" t="s">
        <v>117</v>
      </c>
      <c r="C63" s="64" t="s">
        <v>49</v>
      </c>
      <c r="D63" s="89" t="s">
        <v>50</v>
      </c>
      <c r="E63" s="95" t="s">
        <v>50</v>
      </c>
      <c r="F63" s="95" t="s">
        <v>50</v>
      </c>
      <c r="G63" s="84" t="s">
        <v>50</v>
      </c>
      <c r="H63" s="19">
        <f t="shared" ref="H63:AH63" si="39">SUM(H64:H65)</f>
        <v>0</v>
      </c>
      <c r="I63" s="19">
        <f t="shared" si="39"/>
        <v>0</v>
      </c>
      <c r="J63" s="25">
        <f t="shared" si="39"/>
        <v>0</v>
      </c>
      <c r="K63" s="24">
        <f t="shared" si="39"/>
        <v>0</v>
      </c>
      <c r="L63" s="19">
        <f t="shared" si="39"/>
        <v>0</v>
      </c>
      <c r="M63" s="19">
        <f t="shared" si="39"/>
        <v>0</v>
      </c>
      <c r="N63" s="19">
        <f t="shared" si="39"/>
        <v>0</v>
      </c>
      <c r="O63" s="25">
        <f t="shared" si="39"/>
        <v>0</v>
      </c>
      <c r="P63" s="24">
        <f t="shared" si="39"/>
        <v>0</v>
      </c>
      <c r="Q63" s="19">
        <f t="shared" si="39"/>
        <v>0</v>
      </c>
      <c r="R63" s="19">
        <f t="shared" si="39"/>
        <v>0</v>
      </c>
      <c r="S63" s="19">
        <f t="shared" si="39"/>
        <v>0</v>
      </c>
      <c r="T63" s="25">
        <f t="shared" si="39"/>
        <v>0</v>
      </c>
      <c r="U63" s="24">
        <f t="shared" si="21"/>
        <v>0</v>
      </c>
      <c r="V63" s="19">
        <f t="shared" si="22"/>
        <v>0</v>
      </c>
      <c r="W63" s="19">
        <f t="shared" si="23"/>
        <v>0</v>
      </c>
      <c r="X63" s="19">
        <f t="shared" si="24"/>
        <v>0</v>
      </c>
      <c r="Y63" s="19">
        <f t="shared" si="6"/>
        <v>0</v>
      </c>
      <c r="Z63" s="25">
        <f t="shared" si="25"/>
        <v>0</v>
      </c>
      <c r="AA63" s="24">
        <f t="shared" si="26"/>
        <v>0</v>
      </c>
      <c r="AB63" s="25">
        <f t="shared" si="27"/>
        <v>0</v>
      </c>
      <c r="AC63" s="24">
        <f t="shared" si="39"/>
        <v>0</v>
      </c>
      <c r="AD63" s="25">
        <f t="shared" si="39"/>
        <v>0</v>
      </c>
      <c r="AE63" s="24">
        <f t="shared" si="39"/>
        <v>0</v>
      </c>
      <c r="AF63" s="25">
        <f t="shared" si="39"/>
        <v>0</v>
      </c>
      <c r="AG63" s="24">
        <f t="shared" si="39"/>
        <v>0</v>
      </c>
      <c r="AH63" s="25">
        <f t="shared" si="39"/>
        <v>0</v>
      </c>
      <c r="AI63" s="24">
        <f>SUM(AI64:AI65)</f>
        <v>0</v>
      </c>
      <c r="AJ63" s="25">
        <f>SUM(AJ64:AJ65)</f>
        <v>0</v>
      </c>
      <c r="AK63" s="24">
        <f>SUM(AK64:AK65)</f>
        <v>0</v>
      </c>
      <c r="AL63" s="25">
        <f>SUM(AL64:AL65)</f>
        <v>0</v>
      </c>
      <c r="AM63" s="24">
        <f t="shared" si="8"/>
        <v>0</v>
      </c>
      <c r="AN63" s="34">
        <f t="shared" si="9"/>
        <v>0</v>
      </c>
      <c r="AO63" s="119" t="s">
        <v>50</v>
      </c>
    </row>
    <row r="64" spans="1:41" s="14" customFormat="1" ht="18.75" hidden="1" x14ac:dyDescent="0.25">
      <c r="A64" s="41" t="s">
        <v>118</v>
      </c>
      <c r="B64" s="40"/>
      <c r="C64" s="39"/>
      <c r="D64" s="87"/>
      <c r="E64" s="93"/>
      <c r="F64" s="93"/>
      <c r="G64" s="86"/>
      <c r="H64" s="17"/>
      <c r="I64" s="17"/>
      <c r="J64" s="27"/>
      <c r="K64" s="26"/>
      <c r="L64" s="17"/>
      <c r="M64" s="17"/>
      <c r="N64" s="17"/>
      <c r="O64" s="27"/>
      <c r="P64" s="26"/>
      <c r="Q64" s="17"/>
      <c r="R64" s="17"/>
      <c r="S64" s="17"/>
      <c r="T64" s="27"/>
      <c r="U64" s="24">
        <f t="shared" si="21"/>
        <v>0</v>
      </c>
      <c r="V64" s="19">
        <f t="shared" si="22"/>
        <v>0</v>
      </c>
      <c r="W64" s="19">
        <f t="shared" si="23"/>
        <v>0</v>
      </c>
      <c r="X64" s="19">
        <f t="shared" si="24"/>
        <v>0</v>
      </c>
      <c r="Y64" s="19">
        <f t="shared" si="6"/>
        <v>0</v>
      </c>
      <c r="Z64" s="25">
        <f t="shared" si="25"/>
        <v>0</v>
      </c>
      <c r="AA64" s="24">
        <f t="shared" si="26"/>
        <v>0</v>
      </c>
      <c r="AB64" s="25">
        <f t="shared" si="27"/>
        <v>0</v>
      </c>
      <c r="AC64" s="26"/>
      <c r="AD64" s="27"/>
      <c r="AE64" s="26"/>
      <c r="AF64" s="27"/>
      <c r="AG64" s="26"/>
      <c r="AH64" s="27"/>
      <c r="AI64" s="26"/>
      <c r="AJ64" s="27"/>
      <c r="AK64" s="26"/>
      <c r="AL64" s="27"/>
      <c r="AM64" s="24">
        <f t="shared" si="8"/>
        <v>0</v>
      </c>
      <c r="AN64" s="34">
        <f t="shared" si="9"/>
        <v>0</v>
      </c>
      <c r="AO64" s="121" t="s">
        <v>50</v>
      </c>
    </row>
    <row r="65" spans="1:41" s="14" customFormat="1" ht="18.75" hidden="1" x14ac:dyDescent="0.25">
      <c r="A65" s="41" t="s">
        <v>119</v>
      </c>
      <c r="B65" s="40"/>
      <c r="C65" s="39"/>
      <c r="D65" s="87"/>
      <c r="E65" s="93"/>
      <c r="F65" s="93"/>
      <c r="G65" s="86"/>
      <c r="H65" s="17"/>
      <c r="I65" s="17"/>
      <c r="J65" s="27"/>
      <c r="K65" s="26"/>
      <c r="L65" s="17"/>
      <c r="M65" s="17"/>
      <c r="N65" s="17"/>
      <c r="O65" s="27"/>
      <c r="P65" s="26"/>
      <c r="Q65" s="17"/>
      <c r="R65" s="17"/>
      <c r="S65" s="17"/>
      <c r="T65" s="27"/>
      <c r="U65" s="24">
        <f t="shared" si="21"/>
        <v>0</v>
      </c>
      <c r="V65" s="19">
        <f t="shared" si="22"/>
        <v>0</v>
      </c>
      <c r="W65" s="19">
        <f t="shared" si="23"/>
        <v>0</v>
      </c>
      <c r="X65" s="19">
        <f t="shared" si="24"/>
        <v>0</v>
      </c>
      <c r="Y65" s="19">
        <f t="shared" si="6"/>
        <v>0</v>
      </c>
      <c r="Z65" s="25">
        <f t="shared" si="25"/>
        <v>0</v>
      </c>
      <c r="AA65" s="24">
        <f t="shared" si="26"/>
        <v>0</v>
      </c>
      <c r="AB65" s="25">
        <f t="shared" si="27"/>
        <v>0</v>
      </c>
      <c r="AC65" s="26"/>
      <c r="AD65" s="27"/>
      <c r="AE65" s="26"/>
      <c r="AF65" s="27"/>
      <c r="AG65" s="26"/>
      <c r="AH65" s="27"/>
      <c r="AI65" s="26"/>
      <c r="AJ65" s="27"/>
      <c r="AK65" s="26"/>
      <c r="AL65" s="27"/>
      <c r="AM65" s="24">
        <f t="shared" si="8"/>
        <v>0</v>
      </c>
      <c r="AN65" s="34">
        <f t="shared" si="9"/>
        <v>0</v>
      </c>
      <c r="AO65" s="121" t="s">
        <v>50</v>
      </c>
    </row>
    <row r="66" spans="1:41" s="14" customFormat="1" ht="61.5" hidden="1" customHeight="1" x14ac:dyDescent="0.25">
      <c r="A66" s="75" t="s">
        <v>120</v>
      </c>
      <c r="B66" s="76" t="s">
        <v>121</v>
      </c>
      <c r="C66" s="64" t="s">
        <v>49</v>
      </c>
      <c r="D66" s="89" t="s">
        <v>50</v>
      </c>
      <c r="E66" s="95" t="s">
        <v>50</v>
      </c>
      <c r="F66" s="95" t="s">
        <v>50</v>
      </c>
      <c r="G66" s="84" t="s">
        <v>50</v>
      </c>
      <c r="H66" s="19">
        <f t="shared" ref="H66:AH66" si="40">SUM(H67:H68)</f>
        <v>0</v>
      </c>
      <c r="I66" s="19">
        <f t="shared" si="40"/>
        <v>0</v>
      </c>
      <c r="J66" s="25">
        <f t="shared" si="40"/>
        <v>0</v>
      </c>
      <c r="K66" s="24">
        <f t="shared" si="40"/>
        <v>0</v>
      </c>
      <c r="L66" s="19">
        <f t="shared" si="40"/>
        <v>0</v>
      </c>
      <c r="M66" s="19">
        <f t="shared" si="40"/>
        <v>0</v>
      </c>
      <c r="N66" s="19">
        <f t="shared" si="40"/>
        <v>0</v>
      </c>
      <c r="O66" s="25">
        <f t="shared" si="40"/>
        <v>0</v>
      </c>
      <c r="P66" s="24">
        <f t="shared" si="40"/>
        <v>0</v>
      </c>
      <c r="Q66" s="19">
        <f t="shared" si="40"/>
        <v>0</v>
      </c>
      <c r="R66" s="19">
        <f t="shared" si="40"/>
        <v>0</v>
      </c>
      <c r="S66" s="19">
        <f t="shared" si="40"/>
        <v>0</v>
      </c>
      <c r="T66" s="25">
        <f t="shared" si="40"/>
        <v>0</v>
      </c>
      <c r="U66" s="24">
        <f t="shared" si="21"/>
        <v>0</v>
      </c>
      <c r="V66" s="19">
        <f t="shared" si="22"/>
        <v>0</v>
      </c>
      <c r="W66" s="19">
        <f t="shared" si="23"/>
        <v>0</v>
      </c>
      <c r="X66" s="19">
        <f t="shared" si="24"/>
        <v>0</v>
      </c>
      <c r="Y66" s="19">
        <f t="shared" si="6"/>
        <v>0</v>
      </c>
      <c r="Z66" s="25">
        <f t="shared" si="25"/>
        <v>0</v>
      </c>
      <c r="AA66" s="24">
        <f t="shared" si="26"/>
        <v>0</v>
      </c>
      <c r="AB66" s="25">
        <f t="shared" si="27"/>
        <v>0</v>
      </c>
      <c r="AC66" s="24">
        <f t="shared" si="40"/>
        <v>0</v>
      </c>
      <c r="AD66" s="25">
        <f t="shared" si="40"/>
        <v>0</v>
      </c>
      <c r="AE66" s="24">
        <f t="shared" si="40"/>
        <v>0</v>
      </c>
      <c r="AF66" s="25">
        <f t="shared" si="40"/>
        <v>0</v>
      </c>
      <c r="AG66" s="24">
        <f t="shared" si="40"/>
        <v>0</v>
      </c>
      <c r="AH66" s="25">
        <f t="shared" si="40"/>
        <v>0</v>
      </c>
      <c r="AI66" s="24">
        <f>SUM(AI67:AI68)</f>
        <v>0</v>
      </c>
      <c r="AJ66" s="25">
        <f>SUM(AJ67:AJ68)</f>
        <v>0</v>
      </c>
      <c r="AK66" s="24">
        <f>SUM(AK67:AK68)</f>
        <v>0</v>
      </c>
      <c r="AL66" s="25">
        <f>SUM(AL67:AL68)</f>
        <v>0</v>
      </c>
      <c r="AM66" s="24">
        <f t="shared" si="8"/>
        <v>0</v>
      </c>
      <c r="AN66" s="34">
        <f t="shared" si="9"/>
        <v>0</v>
      </c>
      <c r="AO66" s="119" t="s">
        <v>50</v>
      </c>
    </row>
    <row r="67" spans="1:41" s="14" customFormat="1" ht="18.75" hidden="1" x14ac:dyDescent="0.25">
      <c r="A67" s="41" t="s">
        <v>122</v>
      </c>
      <c r="B67" s="40"/>
      <c r="C67" s="39"/>
      <c r="D67" s="87"/>
      <c r="E67" s="93"/>
      <c r="F67" s="93"/>
      <c r="G67" s="86"/>
      <c r="H67" s="17"/>
      <c r="I67" s="17"/>
      <c r="J67" s="27"/>
      <c r="K67" s="26"/>
      <c r="L67" s="17"/>
      <c r="M67" s="17"/>
      <c r="N67" s="17"/>
      <c r="O67" s="27"/>
      <c r="P67" s="26"/>
      <c r="Q67" s="17"/>
      <c r="R67" s="17"/>
      <c r="S67" s="17"/>
      <c r="T67" s="27"/>
      <c r="U67" s="24">
        <f t="shared" si="21"/>
        <v>0</v>
      </c>
      <c r="V67" s="19">
        <f t="shared" si="22"/>
        <v>0</v>
      </c>
      <c r="W67" s="19">
        <f t="shared" si="23"/>
        <v>0</v>
      </c>
      <c r="X67" s="19">
        <f t="shared" si="24"/>
        <v>0</v>
      </c>
      <c r="Y67" s="19">
        <f t="shared" si="6"/>
        <v>0</v>
      </c>
      <c r="Z67" s="25">
        <f t="shared" si="25"/>
        <v>0</v>
      </c>
      <c r="AA67" s="24">
        <f t="shared" si="26"/>
        <v>0</v>
      </c>
      <c r="AB67" s="25">
        <f t="shared" si="27"/>
        <v>0</v>
      </c>
      <c r="AC67" s="26"/>
      <c r="AD67" s="27"/>
      <c r="AE67" s="26"/>
      <c r="AF67" s="27"/>
      <c r="AG67" s="26"/>
      <c r="AH67" s="27"/>
      <c r="AI67" s="26"/>
      <c r="AJ67" s="27"/>
      <c r="AK67" s="26"/>
      <c r="AL67" s="27"/>
      <c r="AM67" s="24">
        <f t="shared" si="8"/>
        <v>0</v>
      </c>
      <c r="AN67" s="34">
        <f t="shared" si="9"/>
        <v>0</v>
      </c>
      <c r="AO67" s="121" t="s">
        <v>50</v>
      </c>
    </row>
    <row r="68" spans="1:41" s="14" customFormat="1" ht="18.75" hidden="1" x14ac:dyDescent="0.25">
      <c r="A68" s="41" t="s">
        <v>123</v>
      </c>
      <c r="B68" s="40"/>
      <c r="C68" s="39"/>
      <c r="D68" s="87"/>
      <c r="E68" s="93"/>
      <c r="F68" s="93"/>
      <c r="G68" s="86"/>
      <c r="H68" s="17"/>
      <c r="I68" s="17"/>
      <c r="J68" s="27"/>
      <c r="K68" s="26"/>
      <c r="L68" s="17"/>
      <c r="M68" s="17"/>
      <c r="N68" s="17"/>
      <c r="O68" s="27"/>
      <c r="P68" s="26"/>
      <c r="Q68" s="17"/>
      <c r="R68" s="17"/>
      <c r="S68" s="17"/>
      <c r="T68" s="27"/>
      <c r="U68" s="24">
        <f t="shared" si="21"/>
        <v>0</v>
      </c>
      <c r="V68" s="19">
        <f t="shared" si="22"/>
        <v>0</v>
      </c>
      <c r="W68" s="19">
        <f t="shared" si="23"/>
        <v>0</v>
      </c>
      <c r="X68" s="19">
        <f t="shared" si="24"/>
        <v>0</v>
      </c>
      <c r="Y68" s="19">
        <f t="shared" si="6"/>
        <v>0</v>
      </c>
      <c r="Z68" s="25">
        <f t="shared" si="25"/>
        <v>0</v>
      </c>
      <c r="AA68" s="24">
        <f t="shared" si="26"/>
        <v>0</v>
      </c>
      <c r="AB68" s="25">
        <f t="shared" si="27"/>
        <v>0</v>
      </c>
      <c r="AC68" s="26"/>
      <c r="AD68" s="27"/>
      <c r="AE68" s="26"/>
      <c r="AF68" s="27"/>
      <c r="AG68" s="26"/>
      <c r="AH68" s="27"/>
      <c r="AI68" s="26"/>
      <c r="AJ68" s="27"/>
      <c r="AK68" s="26"/>
      <c r="AL68" s="27"/>
      <c r="AM68" s="24">
        <f t="shared" si="8"/>
        <v>0</v>
      </c>
      <c r="AN68" s="34">
        <f t="shared" si="9"/>
        <v>0</v>
      </c>
      <c r="AO68" s="121" t="s">
        <v>50</v>
      </c>
    </row>
    <row r="69" spans="1:41" s="14" customFormat="1" ht="47.25" hidden="1" x14ac:dyDescent="0.25">
      <c r="A69" s="75" t="s">
        <v>124</v>
      </c>
      <c r="B69" s="76" t="s">
        <v>125</v>
      </c>
      <c r="C69" s="64" t="s">
        <v>49</v>
      </c>
      <c r="D69" s="89"/>
      <c r="E69" s="95"/>
      <c r="F69" s="95"/>
      <c r="G69" s="84"/>
      <c r="H69" s="19">
        <f>H70+H73</f>
        <v>0</v>
      </c>
      <c r="I69" s="19">
        <f>I73</f>
        <v>0</v>
      </c>
      <c r="J69" s="25">
        <f>J70+J73</f>
        <v>0</v>
      </c>
      <c r="K69" s="24">
        <f>K73</f>
        <v>0</v>
      </c>
      <c r="L69" s="19">
        <f>L70+L73</f>
        <v>0</v>
      </c>
      <c r="M69" s="19">
        <f>M70+M73</f>
        <v>0</v>
      </c>
      <c r="N69" s="19">
        <f>N70+N73</f>
        <v>0</v>
      </c>
      <c r="O69" s="25">
        <f>O70+O73</f>
        <v>0</v>
      </c>
      <c r="P69" s="24">
        <f>P73</f>
        <v>0</v>
      </c>
      <c r="Q69" s="19">
        <f t="shared" ref="Q69:Z69" si="41">Q73</f>
        <v>0</v>
      </c>
      <c r="R69" s="19">
        <f t="shared" si="41"/>
        <v>0</v>
      </c>
      <c r="S69" s="19">
        <f t="shared" si="41"/>
        <v>0</v>
      </c>
      <c r="T69" s="25">
        <f t="shared" si="41"/>
        <v>0</v>
      </c>
      <c r="U69" s="24">
        <f>U73</f>
        <v>0</v>
      </c>
      <c r="V69" s="19">
        <f t="shared" si="41"/>
        <v>0</v>
      </c>
      <c r="W69" s="19">
        <f t="shared" si="41"/>
        <v>0</v>
      </c>
      <c r="X69" s="19">
        <f t="shared" si="41"/>
        <v>0</v>
      </c>
      <c r="Y69" s="19">
        <f t="shared" si="41"/>
        <v>0</v>
      </c>
      <c r="Z69" s="25">
        <f t="shared" si="41"/>
        <v>0</v>
      </c>
      <c r="AA69" s="24">
        <f t="shared" si="26"/>
        <v>0</v>
      </c>
      <c r="AB69" s="25">
        <f t="shared" si="27"/>
        <v>0</v>
      </c>
      <c r="AC69" s="24">
        <f>AC70+AC73</f>
        <v>0</v>
      </c>
      <c r="AD69" s="25">
        <f>AD73</f>
        <v>0</v>
      </c>
      <c r="AE69" s="24">
        <f t="shared" ref="AE69:AL69" si="42">AE70+AE73</f>
        <v>0</v>
      </c>
      <c r="AF69" s="25">
        <f t="shared" si="42"/>
        <v>0</v>
      </c>
      <c r="AG69" s="24">
        <f t="shared" si="42"/>
        <v>0</v>
      </c>
      <c r="AH69" s="25">
        <f t="shared" si="42"/>
        <v>0</v>
      </c>
      <c r="AI69" s="24">
        <f t="shared" si="42"/>
        <v>0</v>
      </c>
      <c r="AJ69" s="25">
        <f t="shared" si="42"/>
        <v>0</v>
      </c>
      <c r="AK69" s="24">
        <f t="shared" si="42"/>
        <v>0</v>
      </c>
      <c r="AL69" s="25">
        <f t="shared" si="42"/>
        <v>0</v>
      </c>
      <c r="AM69" s="24">
        <f t="shared" si="8"/>
        <v>0</v>
      </c>
      <c r="AN69" s="34">
        <f t="shared" si="9"/>
        <v>0</v>
      </c>
      <c r="AO69" s="119"/>
    </row>
    <row r="70" spans="1:41" s="14" customFormat="1" ht="31.5" hidden="1" x14ac:dyDescent="0.25">
      <c r="A70" s="75" t="s">
        <v>126</v>
      </c>
      <c r="B70" s="76" t="s">
        <v>127</v>
      </c>
      <c r="C70" s="64" t="s">
        <v>49</v>
      </c>
      <c r="D70" s="89"/>
      <c r="E70" s="95"/>
      <c r="F70" s="95"/>
      <c r="G70" s="84" t="s">
        <v>50</v>
      </c>
      <c r="H70" s="19">
        <f t="shared" ref="H70:AH70" si="43">SUM(H71:H72)</f>
        <v>0</v>
      </c>
      <c r="I70" s="19">
        <f t="shared" si="43"/>
        <v>0</v>
      </c>
      <c r="J70" s="25">
        <f t="shared" si="43"/>
        <v>0</v>
      </c>
      <c r="K70" s="24">
        <f t="shared" si="43"/>
        <v>0</v>
      </c>
      <c r="L70" s="19">
        <f t="shared" si="43"/>
        <v>0</v>
      </c>
      <c r="M70" s="19">
        <f t="shared" si="43"/>
        <v>0</v>
      </c>
      <c r="N70" s="19">
        <f t="shared" si="43"/>
        <v>0</v>
      </c>
      <c r="O70" s="25">
        <f t="shared" si="43"/>
        <v>0</v>
      </c>
      <c r="P70" s="24">
        <f t="shared" si="43"/>
        <v>0</v>
      </c>
      <c r="Q70" s="19">
        <f t="shared" si="43"/>
        <v>0</v>
      </c>
      <c r="R70" s="19">
        <f t="shared" si="43"/>
        <v>0</v>
      </c>
      <c r="S70" s="19">
        <f t="shared" si="43"/>
        <v>0</v>
      </c>
      <c r="T70" s="25">
        <f t="shared" si="43"/>
        <v>0</v>
      </c>
      <c r="U70" s="24">
        <f t="shared" si="21"/>
        <v>0</v>
      </c>
      <c r="V70" s="19">
        <f t="shared" si="22"/>
        <v>0</v>
      </c>
      <c r="W70" s="19">
        <f t="shared" si="23"/>
        <v>0</v>
      </c>
      <c r="X70" s="19">
        <f t="shared" si="24"/>
        <v>0</v>
      </c>
      <c r="Y70" s="19">
        <f t="shared" si="6"/>
        <v>0</v>
      </c>
      <c r="Z70" s="25">
        <f t="shared" si="25"/>
        <v>0</v>
      </c>
      <c r="AA70" s="24">
        <f t="shared" si="26"/>
        <v>0</v>
      </c>
      <c r="AB70" s="25">
        <f t="shared" si="27"/>
        <v>0</v>
      </c>
      <c r="AC70" s="24">
        <f t="shared" si="43"/>
        <v>0</v>
      </c>
      <c r="AD70" s="25">
        <f t="shared" si="43"/>
        <v>0</v>
      </c>
      <c r="AE70" s="24">
        <f t="shared" si="43"/>
        <v>0</v>
      </c>
      <c r="AF70" s="25">
        <f t="shared" si="43"/>
        <v>0</v>
      </c>
      <c r="AG70" s="24">
        <f t="shared" si="43"/>
        <v>0</v>
      </c>
      <c r="AH70" s="25">
        <f t="shared" si="43"/>
        <v>0</v>
      </c>
      <c r="AI70" s="24">
        <f>SUM(AI71:AI72)</f>
        <v>0</v>
      </c>
      <c r="AJ70" s="25">
        <f>SUM(AJ71:AJ72)</f>
        <v>0</v>
      </c>
      <c r="AK70" s="24">
        <f>SUM(AK71:AK72)</f>
        <v>0</v>
      </c>
      <c r="AL70" s="25">
        <f>SUM(AL71:AL72)</f>
        <v>0</v>
      </c>
      <c r="AM70" s="24">
        <f t="shared" si="8"/>
        <v>0</v>
      </c>
      <c r="AN70" s="34">
        <f t="shared" si="9"/>
        <v>0</v>
      </c>
      <c r="AO70" s="119" t="s">
        <v>50</v>
      </c>
    </row>
    <row r="71" spans="1:41" s="14" customFormat="1" ht="18.75" hidden="1" x14ac:dyDescent="0.25">
      <c r="A71" s="41" t="s">
        <v>128</v>
      </c>
      <c r="B71" s="40"/>
      <c r="C71" s="39"/>
      <c r="D71" s="87"/>
      <c r="E71" s="93"/>
      <c r="F71" s="93"/>
      <c r="G71" s="86"/>
      <c r="H71" s="17"/>
      <c r="I71" s="17"/>
      <c r="J71" s="27"/>
      <c r="K71" s="26"/>
      <c r="L71" s="17"/>
      <c r="M71" s="17"/>
      <c r="N71" s="17"/>
      <c r="O71" s="27"/>
      <c r="P71" s="26"/>
      <c r="Q71" s="17"/>
      <c r="R71" s="17"/>
      <c r="S71" s="17"/>
      <c r="T71" s="27"/>
      <c r="U71" s="24">
        <f t="shared" si="21"/>
        <v>0</v>
      </c>
      <c r="V71" s="19">
        <f t="shared" si="22"/>
        <v>0</v>
      </c>
      <c r="W71" s="19">
        <f t="shared" si="23"/>
        <v>0</v>
      </c>
      <c r="X71" s="19">
        <f t="shared" si="24"/>
        <v>0</v>
      </c>
      <c r="Y71" s="19">
        <f t="shared" si="6"/>
        <v>0</v>
      </c>
      <c r="Z71" s="25">
        <f t="shared" si="25"/>
        <v>0</v>
      </c>
      <c r="AA71" s="24">
        <f t="shared" si="26"/>
        <v>0</v>
      </c>
      <c r="AB71" s="25">
        <f t="shared" si="27"/>
        <v>0</v>
      </c>
      <c r="AC71" s="26"/>
      <c r="AD71" s="27"/>
      <c r="AE71" s="26"/>
      <c r="AF71" s="27"/>
      <c r="AG71" s="26"/>
      <c r="AH71" s="27"/>
      <c r="AI71" s="26"/>
      <c r="AJ71" s="27"/>
      <c r="AK71" s="26"/>
      <c r="AL71" s="27"/>
      <c r="AM71" s="24">
        <f t="shared" si="8"/>
        <v>0</v>
      </c>
      <c r="AN71" s="34">
        <f t="shared" si="9"/>
        <v>0</v>
      </c>
      <c r="AO71" s="121" t="s">
        <v>50</v>
      </c>
    </row>
    <row r="72" spans="1:41" s="14" customFormat="1" ht="18.75" hidden="1" x14ac:dyDescent="0.25">
      <c r="A72" s="41" t="s">
        <v>129</v>
      </c>
      <c r="B72" s="40"/>
      <c r="C72" s="39"/>
      <c r="D72" s="87"/>
      <c r="E72" s="93"/>
      <c r="F72" s="93"/>
      <c r="G72" s="86"/>
      <c r="H72" s="17"/>
      <c r="I72" s="17"/>
      <c r="J72" s="27"/>
      <c r="K72" s="26"/>
      <c r="L72" s="17"/>
      <c r="M72" s="17"/>
      <c r="N72" s="17"/>
      <c r="O72" s="27"/>
      <c r="P72" s="26"/>
      <c r="Q72" s="17"/>
      <c r="R72" s="17"/>
      <c r="S72" s="17"/>
      <c r="T72" s="27"/>
      <c r="U72" s="24">
        <f t="shared" si="21"/>
        <v>0</v>
      </c>
      <c r="V72" s="19">
        <f t="shared" si="22"/>
        <v>0</v>
      </c>
      <c r="W72" s="19">
        <f t="shared" si="23"/>
        <v>0</v>
      </c>
      <c r="X72" s="19">
        <f t="shared" si="24"/>
        <v>0</v>
      </c>
      <c r="Y72" s="19">
        <f t="shared" si="6"/>
        <v>0</v>
      </c>
      <c r="Z72" s="25">
        <f t="shared" si="25"/>
        <v>0</v>
      </c>
      <c r="AA72" s="24">
        <f t="shared" si="26"/>
        <v>0</v>
      </c>
      <c r="AB72" s="25">
        <f t="shared" si="27"/>
        <v>0</v>
      </c>
      <c r="AC72" s="26"/>
      <c r="AD72" s="27"/>
      <c r="AE72" s="26"/>
      <c r="AF72" s="27"/>
      <c r="AG72" s="26"/>
      <c r="AH72" s="27"/>
      <c r="AI72" s="26"/>
      <c r="AJ72" s="27"/>
      <c r="AK72" s="26"/>
      <c r="AL72" s="27"/>
      <c r="AM72" s="24">
        <f t="shared" si="8"/>
        <v>0</v>
      </c>
      <c r="AN72" s="34">
        <f t="shared" si="9"/>
        <v>0</v>
      </c>
      <c r="AO72" s="121" t="s">
        <v>50</v>
      </c>
    </row>
    <row r="73" spans="1:41" s="14" customFormat="1" ht="47.25" hidden="1" x14ac:dyDescent="0.25">
      <c r="A73" s="75" t="s">
        <v>130</v>
      </c>
      <c r="B73" s="76" t="s">
        <v>131</v>
      </c>
      <c r="C73" s="64" t="s">
        <v>49</v>
      </c>
      <c r="D73" s="89"/>
      <c r="E73" s="95"/>
      <c r="F73" s="95"/>
      <c r="G73" s="84"/>
      <c r="H73" s="19">
        <f>SUM(H74:H79)</f>
        <v>0</v>
      </c>
      <c r="I73" s="19">
        <f>SUM(I74:I79)</f>
        <v>0</v>
      </c>
      <c r="J73" s="25">
        <f>SUM(J74:J75)</f>
        <v>0</v>
      </c>
      <c r="K73" s="24">
        <f>SUM(K74:K79)</f>
        <v>0</v>
      </c>
      <c r="L73" s="19">
        <f>SUM(L74:L82)</f>
        <v>0</v>
      </c>
      <c r="M73" s="19">
        <f>SUM(M74:M82)</f>
        <v>0</v>
      </c>
      <c r="N73" s="19">
        <f>SUM(N74:N79)</f>
        <v>0</v>
      </c>
      <c r="O73" s="25">
        <f>SUM(O74:O79)</f>
        <v>0</v>
      </c>
      <c r="P73" s="24">
        <f>SUM(P74:P79)</f>
        <v>0</v>
      </c>
      <c r="Q73" s="19">
        <f>SUM(Q74:Q82)</f>
        <v>0</v>
      </c>
      <c r="R73" s="19">
        <f>SUM(R74:R82)</f>
        <v>0</v>
      </c>
      <c r="S73" s="19">
        <f>SUM(S74:S79)</f>
        <v>0</v>
      </c>
      <c r="T73" s="25">
        <f>SUM(T74:T79)</f>
        <v>0</v>
      </c>
      <c r="U73" s="24">
        <f t="shared" ref="U73:Z73" si="44">SUM(U74:U82)</f>
        <v>0</v>
      </c>
      <c r="V73" s="19">
        <f t="shared" si="44"/>
        <v>0</v>
      </c>
      <c r="W73" s="19">
        <f t="shared" si="44"/>
        <v>0</v>
      </c>
      <c r="X73" s="19">
        <f t="shared" si="44"/>
        <v>0</v>
      </c>
      <c r="Y73" s="19">
        <f t="shared" si="44"/>
        <v>0</v>
      </c>
      <c r="Z73" s="25">
        <f t="shared" si="44"/>
        <v>0</v>
      </c>
      <c r="AA73" s="24">
        <f t="shared" si="26"/>
        <v>0</v>
      </c>
      <c r="AB73" s="25">
        <f t="shared" si="27"/>
        <v>0</v>
      </c>
      <c r="AC73" s="24">
        <f>SUM(AC74:AC75)</f>
        <v>0</v>
      </c>
      <c r="AD73" s="25">
        <f>AD74</f>
        <v>0</v>
      </c>
      <c r="AE73" s="24">
        <f>SUM(AE74:AE79)</f>
        <v>0</v>
      </c>
      <c r="AF73" s="25">
        <f t="shared" ref="AF73:AL73" si="45">SUM(AF74:AF79)</f>
        <v>0</v>
      </c>
      <c r="AG73" s="24">
        <f t="shared" si="45"/>
        <v>0</v>
      </c>
      <c r="AH73" s="25">
        <f t="shared" si="45"/>
        <v>0</v>
      </c>
      <c r="AI73" s="24">
        <f>SUM(AI74:AI79)</f>
        <v>0</v>
      </c>
      <c r="AJ73" s="25">
        <f t="shared" si="45"/>
        <v>0</v>
      </c>
      <c r="AK73" s="24">
        <f t="shared" si="45"/>
        <v>0</v>
      </c>
      <c r="AL73" s="25">
        <f t="shared" si="45"/>
        <v>0</v>
      </c>
      <c r="AM73" s="24">
        <f t="shared" si="8"/>
        <v>0</v>
      </c>
      <c r="AN73" s="34">
        <f t="shared" si="9"/>
        <v>0</v>
      </c>
      <c r="AO73" s="119"/>
    </row>
    <row r="74" spans="1:41" s="14" customFormat="1" ht="18.75" hidden="1" x14ac:dyDescent="0.25">
      <c r="A74" s="41" t="s">
        <v>132</v>
      </c>
      <c r="B74" s="40"/>
      <c r="C74" s="39"/>
      <c r="D74" s="87"/>
      <c r="E74" s="93"/>
      <c r="F74" s="94"/>
      <c r="G74" s="94"/>
      <c r="H74" s="17"/>
      <c r="I74" s="17"/>
      <c r="J74" s="27"/>
      <c r="K74" s="26"/>
      <c r="L74" s="17"/>
      <c r="M74" s="17"/>
      <c r="N74" s="17"/>
      <c r="O74" s="27"/>
      <c r="P74" s="26"/>
      <c r="Q74" s="17"/>
      <c r="R74" s="17"/>
      <c r="S74" s="17"/>
      <c r="T74" s="27"/>
      <c r="U74" s="26"/>
      <c r="V74" s="17"/>
      <c r="W74" s="17"/>
      <c r="X74" s="17"/>
      <c r="Y74" s="17"/>
      <c r="Z74" s="27"/>
      <c r="AA74" s="26"/>
      <c r="AB74" s="27"/>
      <c r="AC74" s="26"/>
      <c r="AD74" s="27"/>
      <c r="AE74" s="26"/>
      <c r="AF74" s="27"/>
      <c r="AG74" s="26"/>
      <c r="AH74" s="27"/>
      <c r="AI74" s="26"/>
      <c r="AJ74" s="27"/>
      <c r="AK74" s="26"/>
      <c r="AL74" s="27"/>
      <c r="AM74" s="26"/>
      <c r="AN74" s="27"/>
      <c r="AO74" s="121"/>
    </row>
    <row r="75" spans="1:41" s="14" customFormat="1" ht="18.75" hidden="1" x14ac:dyDescent="0.25">
      <c r="A75" s="41" t="s">
        <v>132</v>
      </c>
      <c r="B75" s="40"/>
      <c r="C75" s="39"/>
      <c r="D75" s="87"/>
      <c r="E75" s="93"/>
      <c r="F75" s="94"/>
      <c r="G75" s="93"/>
      <c r="H75" s="17"/>
      <c r="I75" s="17"/>
      <c r="J75" s="27"/>
      <c r="K75" s="26"/>
      <c r="L75" s="17"/>
      <c r="M75" s="17"/>
      <c r="N75" s="17"/>
      <c r="O75" s="27"/>
      <c r="P75" s="26"/>
      <c r="Q75" s="17"/>
      <c r="R75" s="17"/>
      <c r="S75" s="17"/>
      <c r="T75" s="27"/>
      <c r="U75" s="26"/>
      <c r="V75" s="17"/>
      <c r="W75" s="17"/>
      <c r="X75" s="17"/>
      <c r="Y75" s="17"/>
      <c r="Z75" s="27"/>
      <c r="AA75" s="26"/>
      <c r="AB75" s="27"/>
      <c r="AC75" s="26"/>
      <c r="AD75" s="27"/>
      <c r="AE75" s="26"/>
      <c r="AF75" s="27"/>
      <c r="AG75" s="26"/>
      <c r="AH75" s="27"/>
      <c r="AI75" s="26"/>
      <c r="AJ75" s="27"/>
      <c r="AK75" s="26"/>
      <c r="AL75" s="27"/>
      <c r="AM75" s="26"/>
      <c r="AN75" s="27"/>
      <c r="AO75" s="121"/>
    </row>
    <row r="76" spans="1:41" s="14" customFormat="1" ht="18.75" hidden="1" x14ac:dyDescent="0.25">
      <c r="A76" s="41" t="s">
        <v>132</v>
      </c>
      <c r="B76" s="40"/>
      <c r="C76" s="39"/>
      <c r="D76" s="87"/>
      <c r="E76" s="93"/>
      <c r="F76" s="94"/>
      <c r="G76" s="93"/>
      <c r="H76" s="17"/>
      <c r="I76" s="17"/>
      <c r="J76" s="27"/>
      <c r="K76" s="26"/>
      <c r="L76" s="17"/>
      <c r="M76" s="17"/>
      <c r="N76" s="17"/>
      <c r="O76" s="27"/>
      <c r="P76" s="26"/>
      <c r="Q76" s="17"/>
      <c r="R76" s="17"/>
      <c r="S76" s="17"/>
      <c r="T76" s="27"/>
      <c r="U76" s="26"/>
      <c r="V76" s="17"/>
      <c r="W76" s="17"/>
      <c r="X76" s="17"/>
      <c r="Y76" s="17"/>
      <c r="Z76" s="27"/>
      <c r="AA76" s="26"/>
      <c r="AB76" s="27"/>
      <c r="AC76" s="26"/>
      <c r="AD76" s="27"/>
      <c r="AE76" s="26"/>
      <c r="AF76" s="27"/>
      <c r="AG76" s="26"/>
      <c r="AH76" s="27"/>
      <c r="AI76" s="26"/>
      <c r="AJ76" s="27"/>
      <c r="AK76" s="26"/>
      <c r="AL76" s="27"/>
      <c r="AM76" s="26"/>
      <c r="AN76" s="27"/>
      <c r="AO76" s="121"/>
    </row>
    <row r="77" spans="1:41" s="14" customFormat="1" ht="18.75" hidden="1" x14ac:dyDescent="0.25">
      <c r="A77" s="41" t="s">
        <v>132</v>
      </c>
      <c r="B77" s="40"/>
      <c r="C77" s="39"/>
      <c r="D77" s="87"/>
      <c r="E77" s="93"/>
      <c r="F77" s="94"/>
      <c r="G77" s="93"/>
      <c r="H77" s="17"/>
      <c r="I77" s="17"/>
      <c r="J77" s="27"/>
      <c r="K77" s="26"/>
      <c r="L77" s="17"/>
      <c r="M77" s="17"/>
      <c r="N77" s="17"/>
      <c r="O77" s="27"/>
      <c r="P77" s="26"/>
      <c r="Q77" s="17"/>
      <c r="R77" s="17"/>
      <c r="S77" s="17"/>
      <c r="T77" s="27"/>
      <c r="U77" s="26"/>
      <c r="V77" s="17"/>
      <c r="W77" s="17"/>
      <c r="X77" s="17"/>
      <c r="Y77" s="17"/>
      <c r="Z77" s="27"/>
      <c r="AA77" s="26"/>
      <c r="AB77" s="27"/>
      <c r="AC77" s="26"/>
      <c r="AD77" s="27"/>
      <c r="AE77" s="26"/>
      <c r="AF77" s="27"/>
      <c r="AG77" s="26"/>
      <c r="AH77" s="27"/>
      <c r="AI77" s="26"/>
      <c r="AJ77" s="27"/>
      <c r="AK77" s="26"/>
      <c r="AL77" s="27"/>
      <c r="AM77" s="26"/>
      <c r="AN77" s="27"/>
      <c r="AO77" s="121"/>
    </row>
    <row r="78" spans="1:41" s="14" customFormat="1" ht="18.75" hidden="1" x14ac:dyDescent="0.25">
      <c r="A78" s="41" t="s">
        <v>132</v>
      </c>
      <c r="B78" s="40"/>
      <c r="C78" s="39"/>
      <c r="D78" s="87"/>
      <c r="E78" s="93"/>
      <c r="F78" s="94"/>
      <c r="G78" s="93"/>
      <c r="H78" s="17"/>
      <c r="I78" s="17"/>
      <c r="J78" s="27"/>
      <c r="K78" s="26"/>
      <c r="L78" s="17"/>
      <c r="M78" s="17"/>
      <c r="N78" s="17"/>
      <c r="O78" s="27"/>
      <c r="P78" s="26"/>
      <c r="Q78" s="17"/>
      <c r="R78" s="17"/>
      <c r="S78" s="17"/>
      <c r="T78" s="27"/>
      <c r="U78" s="26"/>
      <c r="V78" s="17"/>
      <c r="W78" s="17"/>
      <c r="X78" s="17"/>
      <c r="Y78" s="17"/>
      <c r="Z78" s="27"/>
      <c r="AA78" s="26"/>
      <c r="AB78" s="27"/>
      <c r="AC78" s="26"/>
      <c r="AD78" s="27"/>
      <c r="AE78" s="26"/>
      <c r="AF78" s="27"/>
      <c r="AG78" s="26"/>
      <c r="AH78" s="27"/>
      <c r="AI78" s="26"/>
      <c r="AJ78" s="27"/>
      <c r="AK78" s="26"/>
      <c r="AL78" s="27"/>
      <c r="AM78" s="26"/>
      <c r="AN78" s="27"/>
      <c r="AO78" s="121"/>
    </row>
    <row r="79" spans="1:41" s="14" customFormat="1" ht="18.75" hidden="1" x14ac:dyDescent="0.25">
      <c r="A79" s="41" t="s">
        <v>139</v>
      </c>
      <c r="B79" s="40"/>
      <c r="C79" s="39"/>
      <c r="D79" s="87"/>
      <c r="E79" s="93"/>
      <c r="F79" s="94"/>
      <c r="G79" s="93"/>
      <c r="H79" s="17"/>
      <c r="I79" s="17"/>
      <c r="J79" s="27"/>
      <c r="K79" s="26"/>
      <c r="L79" s="17"/>
      <c r="M79" s="17"/>
      <c r="N79" s="17"/>
      <c r="O79" s="27"/>
      <c r="P79" s="26"/>
      <c r="Q79" s="17"/>
      <c r="R79" s="17"/>
      <c r="S79" s="17"/>
      <c r="T79" s="27"/>
      <c r="U79" s="26"/>
      <c r="V79" s="17"/>
      <c r="W79" s="17"/>
      <c r="X79" s="17"/>
      <c r="Y79" s="17"/>
      <c r="Z79" s="27"/>
      <c r="AA79" s="26"/>
      <c r="AB79" s="27"/>
      <c r="AC79" s="26"/>
      <c r="AD79" s="27"/>
      <c r="AE79" s="26"/>
      <c r="AF79" s="27"/>
      <c r="AG79" s="26"/>
      <c r="AH79" s="27"/>
      <c r="AI79" s="26"/>
      <c r="AJ79" s="27"/>
      <c r="AK79" s="26"/>
      <c r="AL79" s="27"/>
      <c r="AM79" s="26"/>
      <c r="AN79" s="27"/>
      <c r="AO79" s="121"/>
    </row>
    <row r="80" spans="1:41" s="14" customFormat="1" ht="63" hidden="1" x14ac:dyDescent="0.25">
      <c r="A80" s="62" t="s">
        <v>141</v>
      </c>
      <c r="B80" s="77" t="s">
        <v>142</v>
      </c>
      <c r="C80" s="64" t="s">
        <v>49</v>
      </c>
      <c r="D80" s="87" t="s">
        <v>166</v>
      </c>
      <c r="E80" s="84"/>
      <c r="F80" s="84"/>
      <c r="G80" s="84"/>
      <c r="H80" s="19">
        <f t="shared" ref="H80:N80" si="46">SUM(H81:H82)</f>
        <v>0</v>
      </c>
      <c r="I80" s="19">
        <f t="shared" si="46"/>
        <v>0</v>
      </c>
      <c r="J80" s="25">
        <f t="shared" si="46"/>
        <v>0</v>
      </c>
      <c r="K80" s="24">
        <f t="shared" si="46"/>
        <v>0</v>
      </c>
      <c r="L80" s="19">
        <f t="shared" si="46"/>
        <v>0</v>
      </c>
      <c r="M80" s="19">
        <f t="shared" si="46"/>
        <v>0</v>
      </c>
      <c r="N80" s="19">
        <f t="shared" si="46"/>
        <v>0</v>
      </c>
      <c r="O80" s="25">
        <f>SUM(O81:O82)</f>
        <v>0</v>
      </c>
      <c r="P80" s="24">
        <f t="shared" ref="P80:AL80" si="47">SUM(P81:P82)</f>
        <v>0</v>
      </c>
      <c r="Q80" s="19">
        <f t="shared" si="47"/>
        <v>0</v>
      </c>
      <c r="R80" s="19">
        <f t="shared" si="47"/>
        <v>0</v>
      </c>
      <c r="S80" s="19">
        <f t="shared" si="47"/>
        <v>0</v>
      </c>
      <c r="T80" s="25">
        <f t="shared" si="47"/>
        <v>0</v>
      </c>
      <c r="U80" s="24">
        <f t="shared" si="21"/>
        <v>0</v>
      </c>
      <c r="V80" s="19">
        <f t="shared" si="22"/>
        <v>0</v>
      </c>
      <c r="W80" s="19">
        <f t="shared" si="23"/>
        <v>0</v>
      </c>
      <c r="X80" s="19">
        <f t="shared" si="24"/>
        <v>0</v>
      </c>
      <c r="Y80" s="19">
        <f t="shared" si="6"/>
        <v>0</v>
      </c>
      <c r="Z80" s="25">
        <f t="shared" si="25"/>
        <v>0</v>
      </c>
      <c r="AA80" s="24">
        <f t="shared" si="26"/>
        <v>0</v>
      </c>
      <c r="AB80" s="25">
        <f t="shared" si="27"/>
        <v>0</v>
      </c>
      <c r="AC80" s="24">
        <f t="shared" si="47"/>
        <v>0</v>
      </c>
      <c r="AD80" s="25">
        <f t="shared" si="47"/>
        <v>0</v>
      </c>
      <c r="AE80" s="24">
        <f t="shared" si="47"/>
        <v>0</v>
      </c>
      <c r="AF80" s="25">
        <f t="shared" si="47"/>
        <v>0</v>
      </c>
      <c r="AG80" s="24">
        <f t="shared" si="47"/>
        <v>0</v>
      </c>
      <c r="AH80" s="25">
        <f t="shared" si="47"/>
        <v>0</v>
      </c>
      <c r="AI80" s="24">
        <f t="shared" si="47"/>
        <v>0</v>
      </c>
      <c r="AJ80" s="25">
        <f t="shared" si="47"/>
        <v>0</v>
      </c>
      <c r="AK80" s="24">
        <f t="shared" si="47"/>
        <v>0</v>
      </c>
      <c r="AL80" s="25">
        <f t="shared" si="47"/>
        <v>0</v>
      </c>
      <c r="AM80" s="24">
        <f t="shared" si="8"/>
        <v>0</v>
      </c>
      <c r="AN80" s="34">
        <f t="shared" si="9"/>
        <v>0</v>
      </c>
      <c r="AO80" s="119" t="s">
        <v>50</v>
      </c>
    </row>
    <row r="81" spans="1:41" s="14" customFormat="1" ht="18.75" hidden="1" x14ac:dyDescent="0.25">
      <c r="A81" s="71" t="s">
        <v>143</v>
      </c>
      <c r="B81" s="40"/>
      <c r="C81" s="39"/>
      <c r="D81" s="87" t="s">
        <v>166</v>
      </c>
      <c r="E81" s="86"/>
      <c r="F81" s="86"/>
      <c r="G81" s="86"/>
      <c r="H81" s="17"/>
      <c r="I81" s="17"/>
      <c r="J81" s="27"/>
      <c r="K81" s="26"/>
      <c r="L81" s="17"/>
      <c r="M81" s="17"/>
      <c r="N81" s="17"/>
      <c r="O81" s="27"/>
      <c r="P81" s="26"/>
      <c r="Q81" s="17"/>
      <c r="R81" s="17"/>
      <c r="S81" s="17"/>
      <c r="T81" s="27"/>
      <c r="U81" s="24">
        <f t="shared" si="21"/>
        <v>0</v>
      </c>
      <c r="V81" s="19">
        <f t="shared" si="22"/>
        <v>0</v>
      </c>
      <c r="W81" s="19">
        <f t="shared" si="23"/>
        <v>0</v>
      </c>
      <c r="X81" s="19">
        <f t="shared" si="24"/>
        <v>0</v>
      </c>
      <c r="Y81" s="19">
        <f t="shared" si="6"/>
        <v>0</v>
      </c>
      <c r="Z81" s="25">
        <f t="shared" si="25"/>
        <v>0</v>
      </c>
      <c r="AA81" s="24">
        <f t="shared" si="26"/>
        <v>0</v>
      </c>
      <c r="AB81" s="25">
        <f t="shared" si="27"/>
        <v>0</v>
      </c>
      <c r="AC81" s="26"/>
      <c r="AD81" s="27"/>
      <c r="AE81" s="26"/>
      <c r="AF81" s="27"/>
      <c r="AG81" s="26"/>
      <c r="AH81" s="27"/>
      <c r="AI81" s="26"/>
      <c r="AJ81" s="27"/>
      <c r="AK81" s="26"/>
      <c r="AL81" s="27"/>
      <c r="AM81" s="24">
        <f t="shared" si="8"/>
        <v>0</v>
      </c>
      <c r="AN81" s="34">
        <f t="shared" si="9"/>
        <v>0</v>
      </c>
      <c r="AO81" s="121" t="s">
        <v>50</v>
      </c>
    </row>
    <row r="82" spans="1:41" s="14" customFormat="1" ht="18.75" hidden="1" x14ac:dyDescent="0.25">
      <c r="A82" s="71" t="s">
        <v>144</v>
      </c>
      <c r="B82" s="40"/>
      <c r="C82" s="39"/>
      <c r="D82" s="87" t="s">
        <v>166</v>
      </c>
      <c r="E82" s="86"/>
      <c r="F82" s="86"/>
      <c r="G82" s="86"/>
      <c r="H82" s="17"/>
      <c r="I82" s="17"/>
      <c r="J82" s="27"/>
      <c r="K82" s="26"/>
      <c r="L82" s="17"/>
      <c r="M82" s="17"/>
      <c r="N82" s="17"/>
      <c r="O82" s="27"/>
      <c r="P82" s="26"/>
      <c r="Q82" s="17"/>
      <c r="R82" s="17"/>
      <c r="S82" s="17"/>
      <c r="T82" s="27"/>
      <c r="U82" s="24">
        <f t="shared" si="21"/>
        <v>0</v>
      </c>
      <c r="V82" s="19">
        <f t="shared" si="22"/>
        <v>0</v>
      </c>
      <c r="W82" s="19">
        <f t="shared" si="23"/>
        <v>0</v>
      </c>
      <c r="X82" s="19">
        <f t="shared" si="24"/>
        <v>0</v>
      </c>
      <c r="Y82" s="19">
        <f t="shared" si="6"/>
        <v>0</v>
      </c>
      <c r="Z82" s="25">
        <f t="shared" si="25"/>
        <v>0</v>
      </c>
      <c r="AA82" s="24">
        <f t="shared" si="26"/>
        <v>0</v>
      </c>
      <c r="AB82" s="25">
        <f t="shared" si="27"/>
        <v>0</v>
      </c>
      <c r="AC82" s="26"/>
      <c r="AD82" s="27"/>
      <c r="AE82" s="26"/>
      <c r="AF82" s="27"/>
      <c r="AG82" s="26"/>
      <c r="AH82" s="27"/>
      <c r="AI82" s="26"/>
      <c r="AJ82" s="27"/>
      <c r="AK82" s="26"/>
      <c r="AL82" s="27"/>
      <c r="AM82" s="24">
        <f t="shared" si="8"/>
        <v>0</v>
      </c>
      <c r="AN82" s="34">
        <f t="shared" si="9"/>
        <v>0</v>
      </c>
      <c r="AO82" s="121" t="s">
        <v>50</v>
      </c>
    </row>
    <row r="83" spans="1:41" s="14" customFormat="1" ht="31.5" x14ac:dyDescent="0.25">
      <c r="A83" s="75" t="s">
        <v>145</v>
      </c>
      <c r="B83" s="76" t="s">
        <v>146</v>
      </c>
      <c r="C83" s="64" t="s">
        <v>49</v>
      </c>
      <c r="D83" s="89"/>
      <c r="E83" s="84"/>
      <c r="F83" s="84"/>
      <c r="G83" s="84"/>
      <c r="H83" s="106">
        <f>SUM(H84:H85)</f>
        <v>41.140222365249997</v>
      </c>
      <c r="I83" s="106">
        <f t="shared" ref="I83:AN83" si="48">SUM(I84:I85)</f>
        <v>0.49913328000000001</v>
      </c>
      <c r="J83" s="111">
        <f t="shared" si="48"/>
        <v>0</v>
      </c>
      <c r="K83" s="114">
        <f t="shared" si="48"/>
        <v>41.140222370000004</v>
      </c>
      <c r="L83" s="106">
        <f t="shared" si="48"/>
        <v>4.216545</v>
      </c>
      <c r="M83" s="106">
        <f t="shared" si="48"/>
        <v>0</v>
      </c>
      <c r="N83" s="106">
        <f t="shared" si="48"/>
        <v>0</v>
      </c>
      <c r="O83" s="111">
        <f t="shared" si="48"/>
        <v>36.92367737</v>
      </c>
      <c r="P83" s="114">
        <f t="shared" si="48"/>
        <v>0.49913328000000001</v>
      </c>
      <c r="Q83" s="106">
        <f t="shared" si="48"/>
        <v>0.49913328000000001</v>
      </c>
      <c r="R83" s="106">
        <f t="shared" si="48"/>
        <v>0</v>
      </c>
      <c r="S83" s="106">
        <f t="shared" si="48"/>
        <v>0</v>
      </c>
      <c r="T83" s="111">
        <f t="shared" si="48"/>
        <v>0</v>
      </c>
      <c r="U83" s="114">
        <f t="shared" si="48"/>
        <v>3.0205743293135097</v>
      </c>
      <c r="V83" s="106">
        <f t="shared" si="48"/>
        <v>41.140222365249997</v>
      </c>
      <c r="W83" s="106">
        <f t="shared" si="48"/>
        <v>2.3996932466960361</v>
      </c>
      <c r="X83" s="106">
        <f t="shared" si="48"/>
        <v>32.683822015250001</v>
      </c>
      <c r="Y83" s="106">
        <f t="shared" si="48"/>
        <v>0</v>
      </c>
      <c r="Z83" s="111">
        <f t="shared" si="48"/>
        <v>0</v>
      </c>
      <c r="AA83" s="114">
        <f t="shared" si="48"/>
        <v>0</v>
      </c>
      <c r="AB83" s="111">
        <f t="shared" si="48"/>
        <v>0</v>
      </c>
      <c r="AC83" s="114">
        <f t="shared" si="48"/>
        <v>4.216545</v>
      </c>
      <c r="AD83" s="111">
        <f t="shared" si="48"/>
        <v>0.49913328000000001</v>
      </c>
      <c r="AE83" s="114">
        <f t="shared" si="48"/>
        <v>4.23985535</v>
      </c>
      <c r="AF83" s="111">
        <f t="shared" si="48"/>
        <v>0</v>
      </c>
      <c r="AG83" s="114">
        <f t="shared" si="48"/>
        <v>17.093505345250001</v>
      </c>
      <c r="AH83" s="111">
        <f t="shared" si="48"/>
        <v>0</v>
      </c>
      <c r="AI83" s="114">
        <f t="shared" si="48"/>
        <v>15.59031667</v>
      </c>
      <c r="AJ83" s="111">
        <f t="shared" si="48"/>
        <v>0</v>
      </c>
      <c r="AK83" s="114">
        <f t="shared" si="48"/>
        <v>0</v>
      </c>
      <c r="AL83" s="111">
        <f t="shared" si="48"/>
        <v>0</v>
      </c>
      <c r="AM83" s="114">
        <f t="shared" si="48"/>
        <v>41.140222365249997</v>
      </c>
      <c r="AN83" s="111">
        <f t="shared" si="48"/>
        <v>0.49913328000000001</v>
      </c>
      <c r="AO83" s="119"/>
    </row>
    <row r="84" spans="1:41" s="18" customFormat="1" ht="57.75" customHeight="1" x14ac:dyDescent="0.25">
      <c r="A84" s="78" t="s">
        <v>145</v>
      </c>
      <c r="B84" s="37" t="s">
        <v>158</v>
      </c>
      <c r="C84" s="38" t="s">
        <v>159</v>
      </c>
      <c r="D84" s="87" t="s">
        <v>161</v>
      </c>
      <c r="E84" s="92">
        <v>2020</v>
      </c>
      <c r="F84" s="92">
        <v>2023</v>
      </c>
      <c r="G84" s="92" t="s">
        <v>192</v>
      </c>
      <c r="H84" s="44">
        <f>AC84+AE84+AG84+AI84+AK84</f>
        <v>41.140222365249997</v>
      </c>
      <c r="I84" s="44">
        <f>AD84+AF84+AH84+AJ84+AL84</f>
        <v>0.49913328000000001</v>
      </c>
      <c r="J84" s="46">
        <v>0</v>
      </c>
      <c r="K84" s="45">
        <f>SUM(L84:O84)</f>
        <v>41.140222370000004</v>
      </c>
      <c r="L84" s="44">
        <f>4216545/1000000</f>
        <v>4.216545</v>
      </c>
      <c r="M84" s="44">
        <v>0</v>
      </c>
      <c r="N84" s="44">
        <v>0</v>
      </c>
      <c r="O84" s="46">
        <v>36.92367737</v>
      </c>
      <c r="P84" s="45">
        <f t="shared" ref="P84" si="49">SUM(Q84:T84)</f>
        <v>0.49913328000000001</v>
      </c>
      <c r="Q84" s="44">
        <f>499133.28/1000000</f>
        <v>0.49913328000000001</v>
      </c>
      <c r="R84" s="44">
        <v>0</v>
      </c>
      <c r="S84" s="44">
        <v>0</v>
      </c>
      <c r="T84" s="46">
        <v>0</v>
      </c>
      <c r="U84" s="45">
        <f>H84/13.62</f>
        <v>3.0205743293135097</v>
      </c>
      <c r="V84" s="44">
        <f>AC84+AE84+AG84+AI84+AK84</f>
        <v>41.140222365249997</v>
      </c>
      <c r="W84" s="44">
        <f>(K84-AC84-AE84)/13.62</f>
        <v>2.3996932466960361</v>
      </c>
      <c r="X84" s="44">
        <f>AG84+AI84+AK84</f>
        <v>32.683822015250001</v>
      </c>
      <c r="Y84" s="44">
        <f>(AH84+AJ84+AL84)/13.62</f>
        <v>0</v>
      </c>
      <c r="Z84" s="46">
        <f t="shared" ref="Z84" si="50">AH84+AJ84+AL84</f>
        <v>0</v>
      </c>
      <c r="AA84" s="45">
        <f>J84</f>
        <v>0</v>
      </c>
      <c r="AB84" s="46">
        <f>AA84</f>
        <v>0</v>
      </c>
      <c r="AC84" s="45">
        <f>4216545/1000000</f>
        <v>4.216545</v>
      </c>
      <c r="AD84" s="46">
        <f>499133.28/1000000</f>
        <v>0.49913328000000001</v>
      </c>
      <c r="AE84" s="45">
        <v>4.23985535</v>
      </c>
      <c r="AF84" s="46">
        <v>0</v>
      </c>
      <c r="AG84" s="45">
        <f>(44184340.2/1.2/1000000*1.043-4216545/1000000)/2</f>
        <v>17.093505345250001</v>
      </c>
      <c r="AH84" s="46">
        <v>0</v>
      </c>
      <c r="AI84" s="45">
        <v>15.59031667</v>
      </c>
      <c r="AJ84" s="46">
        <v>0</v>
      </c>
      <c r="AK84" s="45">
        <v>0</v>
      </c>
      <c r="AL84" s="46">
        <v>0</v>
      </c>
      <c r="AM84" s="45">
        <f>AC84+AE84+AG84+AI84+AK84</f>
        <v>41.140222365249997</v>
      </c>
      <c r="AN84" s="46">
        <f t="shared" si="9"/>
        <v>0.49913328000000001</v>
      </c>
      <c r="AO84" s="122" t="s">
        <v>196</v>
      </c>
    </row>
    <row r="85" spans="1:41" s="14" customFormat="1" ht="18.75" hidden="1" x14ac:dyDescent="0.25">
      <c r="A85" s="78" t="s">
        <v>147</v>
      </c>
      <c r="B85" s="37"/>
      <c r="C85" s="38"/>
      <c r="D85" s="87"/>
      <c r="E85" s="86"/>
      <c r="F85" s="86"/>
      <c r="G85" s="86"/>
      <c r="H85" s="17"/>
      <c r="I85" s="17"/>
      <c r="J85" s="27"/>
      <c r="K85" s="26"/>
      <c r="L85" s="17"/>
      <c r="M85" s="17"/>
      <c r="N85" s="17"/>
      <c r="O85" s="27"/>
      <c r="P85" s="26"/>
      <c r="Q85" s="17"/>
      <c r="R85" s="17"/>
      <c r="S85" s="17"/>
      <c r="T85" s="27"/>
      <c r="U85" s="26">
        <v>0</v>
      </c>
      <c r="V85" s="17">
        <v>0</v>
      </c>
      <c r="W85" s="17"/>
      <c r="X85" s="17"/>
      <c r="Y85" s="17"/>
      <c r="Z85" s="27"/>
      <c r="AA85" s="26"/>
      <c r="AB85" s="27"/>
      <c r="AC85" s="26"/>
      <c r="AD85" s="27"/>
      <c r="AE85" s="26"/>
      <c r="AF85" s="27"/>
      <c r="AG85" s="26"/>
      <c r="AH85" s="27"/>
      <c r="AI85" s="26"/>
      <c r="AJ85" s="27"/>
      <c r="AK85" s="26"/>
      <c r="AL85" s="27"/>
      <c r="AM85" s="26"/>
      <c r="AN85" s="27" t="s">
        <v>50</v>
      </c>
      <c r="AO85" s="123" t="s">
        <v>50</v>
      </c>
    </row>
    <row r="86" spans="1:41" s="14" customFormat="1" ht="47.25" hidden="1" x14ac:dyDescent="0.25">
      <c r="A86" s="75" t="s">
        <v>148</v>
      </c>
      <c r="B86" s="76" t="s">
        <v>149</v>
      </c>
      <c r="C86" s="64" t="s">
        <v>49</v>
      </c>
      <c r="D86" s="89" t="s">
        <v>50</v>
      </c>
      <c r="E86" s="84" t="s">
        <v>50</v>
      </c>
      <c r="F86" s="84" t="s">
        <v>50</v>
      </c>
      <c r="G86" s="84" t="s">
        <v>50</v>
      </c>
      <c r="H86" s="19">
        <f t="shared" ref="H86:AH86" si="51">SUM(H87:H88)</f>
        <v>0</v>
      </c>
      <c r="I86" s="19">
        <f t="shared" si="51"/>
        <v>0</v>
      </c>
      <c r="J86" s="25">
        <f t="shared" si="51"/>
        <v>0</v>
      </c>
      <c r="K86" s="24">
        <f t="shared" si="51"/>
        <v>0</v>
      </c>
      <c r="L86" s="19">
        <f t="shared" si="51"/>
        <v>0</v>
      </c>
      <c r="M86" s="19">
        <f t="shared" si="51"/>
        <v>0</v>
      </c>
      <c r="N86" s="19">
        <f t="shared" si="51"/>
        <v>0</v>
      </c>
      <c r="O86" s="25">
        <f t="shared" si="51"/>
        <v>0</v>
      </c>
      <c r="P86" s="24">
        <f t="shared" si="51"/>
        <v>0</v>
      </c>
      <c r="Q86" s="19">
        <f t="shared" si="51"/>
        <v>0</v>
      </c>
      <c r="R86" s="19">
        <f t="shared" si="51"/>
        <v>0</v>
      </c>
      <c r="S86" s="19">
        <f t="shared" si="51"/>
        <v>0</v>
      </c>
      <c r="T86" s="25">
        <f t="shared" si="51"/>
        <v>0</v>
      </c>
      <c r="U86" s="24">
        <f t="shared" si="51"/>
        <v>0</v>
      </c>
      <c r="V86" s="19">
        <f t="shared" si="51"/>
        <v>0</v>
      </c>
      <c r="W86" s="19">
        <f t="shared" si="51"/>
        <v>0</v>
      </c>
      <c r="X86" s="19">
        <f t="shared" si="51"/>
        <v>0</v>
      </c>
      <c r="Y86" s="19">
        <f t="shared" si="51"/>
        <v>0</v>
      </c>
      <c r="Z86" s="25">
        <f t="shared" si="51"/>
        <v>0</v>
      </c>
      <c r="AA86" s="24">
        <f t="shared" si="51"/>
        <v>0</v>
      </c>
      <c r="AB86" s="25">
        <f t="shared" si="51"/>
        <v>0</v>
      </c>
      <c r="AC86" s="24">
        <f t="shared" si="51"/>
        <v>0</v>
      </c>
      <c r="AD86" s="25">
        <f t="shared" si="51"/>
        <v>0</v>
      </c>
      <c r="AE86" s="24">
        <f t="shared" si="51"/>
        <v>0</v>
      </c>
      <c r="AF86" s="25">
        <f t="shared" si="51"/>
        <v>0</v>
      </c>
      <c r="AG86" s="24">
        <f t="shared" si="51"/>
        <v>0</v>
      </c>
      <c r="AH86" s="25">
        <f t="shared" si="51"/>
        <v>0</v>
      </c>
      <c r="AI86" s="24">
        <f>SUM(AI87:AI88)</f>
        <v>0</v>
      </c>
      <c r="AJ86" s="25">
        <f>SUM(AJ87:AJ88)</f>
        <v>0</v>
      </c>
      <c r="AK86" s="24">
        <f>SUM(AK87:AK88)</f>
        <v>0</v>
      </c>
      <c r="AL86" s="25">
        <f>SUM(AL87:AL88)</f>
        <v>0</v>
      </c>
      <c r="AM86" s="24">
        <f>H86</f>
        <v>0</v>
      </c>
      <c r="AN86" s="27" t="s">
        <v>50</v>
      </c>
      <c r="AO86" s="119" t="s">
        <v>50</v>
      </c>
    </row>
    <row r="87" spans="1:41" s="14" customFormat="1" ht="18.75" hidden="1" x14ac:dyDescent="0.25">
      <c r="A87" s="78" t="s">
        <v>150</v>
      </c>
      <c r="B87" s="79"/>
      <c r="C87" s="38"/>
      <c r="D87" s="87"/>
      <c r="E87" s="86"/>
      <c r="F87" s="86"/>
      <c r="G87" s="86"/>
      <c r="H87" s="17"/>
      <c r="I87" s="17"/>
      <c r="J87" s="27"/>
      <c r="K87" s="26"/>
      <c r="L87" s="17"/>
      <c r="M87" s="17"/>
      <c r="N87" s="17"/>
      <c r="O87" s="27"/>
      <c r="P87" s="26"/>
      <c r="Q87" s="17"/>
      <c r="R87" s="17"/>
      <c r="S87" s="17"/>
      <c r="T87" s="27"/>
      <c r="U87" s="26"/>
      <c r="V87" s="17"/>
      <c r="W87" s="17"/>
      <c r="X87" s="17"/>
      <c r="Y87" s="17"/>
      <c r="Z87" s="27"/>
      <c r="AA87" s="26"/>
      <c r="AB87" s="27"/>
      <c r="AC87" s="26"/>
      <c r="AD87" s="27"/>
      <c r="AE87" s="26"/>
      <c r="AF87" s="27"/>
      <c r="AG87" s="26"/>
      <c r="AH87" s="27"/>
      <c r="AI87" s="26"/>
      <c r="AJ87" s="27"/>
      <c r="AK87" s="26"/>
      <c r="AL87" s="27"/>
      <c r="AM87" s="26"/>
      <c r="AN87" s="27" t="s">
        <v>50</v>
      </c>
      <c r="AO87" s="121" t="s">
        <v>50</v>
      </c>
    </row>
    <row r="88" spans="1:41" s="14" customFormat="1" ht="18.75" hidden="1" x14ac:dyDescent="0.25">
      <c r="A88" s="78" t="s">
        <v>151</v>
      </c>
      <c r="B88" s="79"/>
      <c r="C88" s="38"/>
      <c r="D88" s="87"/>
      <c r="E88" s="86"/>
      <c r="F88" s="86"/>
      <c r="G88" s="86"/>
      <c r="H88" s="17"/>
      <c r="I88" s="17"/>
      <c r="J88" s="27"/>
      <c r="K88" s="26"/>
      <c r="L88" s="17"/>
      <c r="M88" s="17"/>
      <c r="N88" s="17"/>
      <c r="O88" s="27"/>
      <c r="P88" s="26"/>
      <c r="Q88" s="17"/>
      <c r="R88" s="17"/>
      <c r="S88" s="17"/>
      <c r="T88" s="27"/>
      <c r="U88" s="26"/>
      <c r="V88" s="17"/>
      <c r="W88" s="17"/>
      <c r="X88" s="17"/>
      <c r="Y88" s="17"/>
      <c r="Z88" s="27"/>
      <c r="AA88" s="26"/>
      <c r="AB88" s="27"/>
      <c r="AC88" s="26"/>
      <c r="AD88" s="27"/>
      <c r="AE88" s="26"/>
      <c r="AF88" s="27"/>
      <c r="AG88" s="26"/>
      <c r="AH88" s="27"/>
      <c r="AI88" s="26"/>
      <c r="AJ88" s="27"/>
      <c r="AK88" s="26"/>
      <c r="AL88" s="27"/>
      <c r="AM88" s="26"/>
      <c r="AN88" s="27" t="s">
        <v>50</v>
      </c>
      <c r="AO88" s="121" t="s">
        <v>50</v>
      </c>
    </row>
    <row r="89" spans="1:41" s="14" customFormat="1" ht="31.5" x14ac:dyDescent="0.25">
      <c r="A89" s="75" t="s">
        <v>152</v>
      </c>
      <c r="B89" s="76" t="s">
        <v>153</v>
      </c>
      <c r="C89" s="64" t="s">
        <v>49</v>
      </c>
      <c r="D89" s="89"/>
      <c r="E89" s="84"/>
      <c r="F89" s="84"/>
      <c r="G89" s="84"/>
      <c r="H89" s="106">
        <f>SUM(H90:H98)</f>
        <v>19.911324999999998</v>
      </c>
      <c r="I89" s="106">
        <f t="shared" ref="I89:V89" si="52">SUM(I90:I98)</f>
        <v>14.64597</v>
      </c>
      <c r="J89" s="111">
        <f t="shared" si="52"/>
        <v>0</v>
      </c>
      <c r="K89" s="114">
        <f t="shared" si="52"/>
        <v>19.911324999999998</v>
      </c>
      <c r="L89" s="106">
        <f t="shared" si="52"/>
        <v>0</v>
      </c>
      <c r="M89" s="106">
        <f t="shared" si="52"/>
        <v>0</v>
      </c>
      <c r="N89" s="106">
        <f t="shared" si="52"/>
        <v>19.911324999999998</v>
      </c>
      <c r="O89" s="111">
        <f t="shared" si="52"/>
        <v>0</v>
      </c>
      <c r="P89" s="114">
        <f t="shared" si="52"/>
        <v>14.64597</v>
      </c>
      <c r="Q89" s="106">
        <f t="shared" si="52"/>
        <v>0</v>
      </c>
      <c r="R89" s="106">
        <f t="shared" si="52"/>
        <v>0</v>
      </c>
      <c r="S89" s="106">
        <f t="shared" si="52"/>
        <v>14.64597</v>
      </c>
      <c r="T89" s="111">
        <f t="shared" si="52"/>
        <v>0</v>
      </c>
      <c r="U89" s="114">
        <f t="shared" si="52"/>
        <v>0</v>
      </c>
      <c r="V89" s="106">
        <f t="shared" si="52"/>
        <v>19.911324999999998</v>
      </c>
      <c r="W89" s="106">
        <f t="shared" ref="W89" si="53">SUM(W90:W98)</f>
        <v>0</v>
      </c>
      <c r="X89" s="106">
        <f t="shared" ref="X89" si="54">SUM(X90:X98)</f>
        <v>0</v>
      </c>
      <c r="Y89" s="106">
        <f t="shared" ref="Y89" si="55">SUM(Y90:Y98)</f>
        <v>0</v>
      </c>
      <c r="Z89" s="111">
        <f t="shared" ref="Z89" si="56">SUM(Z90:Z98)</f>
        <v>1.4601200000000001</v>
      </c>
      <c r="AA89" s="114">
        <f t="shared" ref="AA89" si="57">SUM(AA90:AA98)</f>
        <v>0</v>
      </c>
      <c r="AB89" s="111">
        <f t="shared" ref="AB89" si="58">SUM(AB90:AB98)</f>
        <v>0</v>
      </c>
      <c r="AC89" s="114">
        <f t="shared" ref="AC89" si="59">SUM(AC90:AC98)</f>
        <v>4.3210083333333333</v>
      </c>
      <c r="AD89" s="111">
        <f t="shared" ref="AD89" si="60">SUM(AD90:AD98)</f>
        <v>6.979166666666667</v>
      </c>
      <c r="AE89" s="114">
        <f t="shared" ref="AE89" si="61">SUM(AE90:AE98)</f>
        <v>15.590316666666668</v>
      </c>
      <c r="AF89" s="111">
        <f t="shared" ref="AF89" si="62">SUM(AF90:AF98)</f>
        <v>6.2066833333333333</v>
      </c>
      <c r="AG89" s="114">
        <f t="shared" ref="AG89" si="63">SUM(AG90:AG98)</f>
        <v>0</v>
      </c>
      <c r="AH89" s="111">
        <f t="shared" ref="AH89" si="64">SUM(AH90:AH98)</f>
        <v>1.4601200000000001</v>
      </c>
      <c r="AI89" s="114">
        <f t="shared" ref="AI89" si="65">SUM(AI90:AI98)</f>
        <v>0</v>
      </c>
      <c r="AJ89" s="111">
        <f t="shared" ref="AJ89" si="66">SUM(AJ90:AJ98)</f>
        <v>0</v>
      </c>
      <c r="AK89" s="114">
        <f t="shared" ref="AK89" si="67">SUM(AK90:AK98)</f>
        <v>0</v>
      </c>
      <c r="AL89" s="111">
        <f t="shared" ref="AL89" si="68">SUM(AL90:AL98)</f>
        <v>0</v>
      </c>
      <c r="AM89" s="114">
        <f t="shared" ref="AM89" si="69">SUM(AM90:AM98)</f>
        <v>19.911324999999998</v>
      </c>
      <c r="AN89" s="111">
        <f t="shared" ref="AN89" si="70">SUM(AN90:AN98)</f>
        <v>14.64597</v>
      </c>
      <c r="AO89" s="119"/>
    </row>
    <row r="90" spans="1:41" s="14" customFormat="1" ht="47.25" x14ac:dyDescent="0.25">
      <c r="A90" s="78" t="s">
        <v>152</v>
      </c>
      <c r="B90" s="40" t="s">
        <v>133</v>
      </c>
      <c r="C90" s="39" t="s">
        <v>134</v>
      </c>
      <c r="D90" s="87" t="s">
        <v>166</v>
      </c>
      <c r="E90" s="96">
        <v>2020</v>
      </c>
      <c r="F90" s="92">
        <v>2020</v>
      </c>
      <c r="G90" s="92">
        <v>2020</v>
      </c>
      <c r="H90" s="44">
        <f t="shared" ref="H90:H98" si="71">AC90+AE90+AG90+AI90+AK90</f>
        <v>4.3210083333333333</v>
      </c>
      <c r="I90" s="44">
        <f>AD90+AF90+AH90+AJ90+AL90</f>
        <v>6.979166666666667</v>
      </c>
      <c r="J90" s="46">
        <v>0</v>
      </c>
      <c r="K90" s="45">
        <f>SUM(L90:O90)</f>
        <v>4.3210083333333333</v>
      </c>
      <c r="L90" s="44">
        <v>0</v>
      </c>
      <c r="M90" s="44">
        <v>0</v>
      </c>
      <c r="N90" s="44">
        <f>5.18521/1.2</f>
        <v>4.3210083333333333</v>
      </c>
      <c r="O90" s="46">
        <v>0</v>
      </c>
      <c r="P90" s="45">
        <f t="shared" ref="P90:P95" si="72">SUM(Q90:T90)</f>
        <v>6.979166666666667</v>
      </c>
      <c r="Q90" s="44">
        <v>0</v>
      </c>
      <c r="R90" s="44">
        <v>0</v>
      </c>
      <c r="S90" s="44">
        <f>8375000/1000000/1.2</f>
        <v>6.979166666666667</v>
      </c>
      <c r="T90" s="46">
        <v>0</v>
      </c>
      <c r="U90" s="45" t="s">
        <v>50</v>
      </c>
      <c r="V90" s="44">
        <f t="shared" ref="V90:V92" si="73">AC90+AE90+AG90+AI90+AK90</f>
        <v>4.3210083333333333</v>
      </c>
      <c r="W90" s="44" t="s">
        <v>50</v>
      </c>
      <c r="X90" s="44">
        <f t="shared" ref="X90:X96" si="74">AG90+AI90+AK90</f>
        <v>0</v>
      </c>
      <c r="Y90" s="44" t="s">
        <v>50</v>
      </c>
      <c r="Z90" s="46">
        <f t="shared" ref="Z90:Z96" si="75">AH90+AJ90+AL90</f>
        <v>0</v>
      </c>
      <c r="AA90" s="45">
        <f t="shared" ref="AA90:AA98" si="76">J90</f>
        <v>0</v>
      </c>
      <c r="AB90" s="46">
        <f t="shared" ref="AB90:AB98" si="77">AA90</f>
        <v>0</v>
      </c>
      <c r="AC90" s="45">
        <f>5.18521/1.2</f>
        <v>4.3210083333333333</v>
      </c>
      <c r="AD90" s="46">
        <f>8375000/1000000/1.2</f>
        <v>6.979166666666667</v>
      </c>
      <c r="AE90" s="45">
        <v>0</v>
      </c>
      <c r="AF90" s="46">
        <v>0</v>
      </c>
      <c r="AG90" s="45">
        <v>0</v>
      </c>
      <c r="AH90" s="46">
        <v>0</v>
      </c>
      <c r="AI90" s="45">
        <v>0</v>
      </c>
      <c r="AJ90" s="46">
        <v>0</v>
      </c>
      <c r="AK90" s="45">
        <v>0</v>
      </c>
      <c r="AL90" s="46">
        <v>0</v>
      </c>
      <c r="AM90" s="45">
        <f>AC90+AE90+AG90+AI90+AK90</f>
        <v>4.3210083333333333</v>
      </c>
      <c r="AN90" s="46">
        <f t="shared" ref="AM90:AN96" si="78">AD90+AF90+AH90+AJ90+AL90</f>
        <v>6.979166666666667</v>
      </c>
      <c r="AO90" s="122" t="s">
        <v>155</v>
      </c>
    </row>
    <row r="91" spans="1:41" s="14" customFormat="1" ht="47.25" x14ac:dyDescent="0.25">
      <c r="A91" s="78" t="s">
        <v>152</v>
      </c>
      <c r="B91" s="40" t="s">
        <v>171</v>
      </c>
      <c r="C91" s="39" t="s">
        <v>172</v>
      </c>
      <c r="D91" s="87" t="s">
        <v>166</v>
      </c>
      <c r="E91" s="96" t="s">
        <v>135</v>
      </c>
      <c r="F91" s="92">
        <v>2021</v>
      </c>
      <c r="G91" s="96">
        <v>2021</v>
      </c>
      <c r="H91" s="44">
        <f t="shared" si="71"/>
        <v>0.63539166666666669</v>
      </c>
      <c r="I91" s="44">
        <f t="shared" ref="I91:I98" si="79">AD91+AF91+AH91+AJ91+AL91</f>
        <v>1.35</v>
      </c>
      <c r="J91" s="46">
        <v>0</v>
      </c>
      <c r="K91" s="45">
        <f t="shared" ref="K91:K98" si="80">SUM(L91:O91)</f>
        <v>0.6353916666666668</v>
      </c>
      <c r="L91" s="44">
        <v>0</v>
      </c>
      <c r="M91" s="44">
        <v>0</v>
      </c>
      <c r="N91" s="44">
        <f>762470/1.2/1000000</f>
        <v>0.6353916666666668</v>
      </c>
      <c r="O91" s="46">
        <v>0</v>
      </c>
      <c r="P91" s="45">
        <f t="shared" si="72"/>
        <v>1.35</v>
      </c>
      <c r="Q91" s="44">
        <v>0</v>
      </c>
      <c r="R91" s="44">
        <v>0</v>
      </c>
      <c r="S91" s="44">
        <f>1.62/1.2</f>
        <v>1.35</v>
      </c>
      <c r="T91" s="46">
        <v>0</v>
      </c>
      <c r="U91" s="45" t="s">
        <v>50</v>
      </c>
      <c r="V91" s="44">
        <f t="shared" si="73"/>
        <v>0.63539166666666669</v>
      </c>
      <c r="W91" s="44" t="s">
        <v>50</v>
      </c>
      <c r="X91" s="44">
        <f t="shared" si="74"/>
        <v>0</v>
      </c>
      <c r="Y91" s="44" t="s">
        <v>50</v>
      </c>
      <c r="Z91" s="46">
        <f t="shared" si="75"/>
        <v>0</v>
      </c>
      <c r="AA91" s="45">
        <f t="shared" si="76"/>
        <v>0</v>
      </c>
      <c r="AB91" s="46">
        <f t="shared" si="77"/>
        <v>0</v>
      </c>
      <c r="AC91" s="45">
        <v>0</v>
      </c>
      <c r="AD91" s="46">
        <v>0</v>
      </c>
      <c r="AE91" s="45">
        <f>762470/1000000/1.2</f>
        <v>0.63539166666666669</v>
      </c>
      <c r="AF91" s="46">
        <f>1.62/1.2</f>
        <v>1.35</v>
      </c>
      <c r="AG91" s="45">
        <v>0</v>
      </c>
      <c r="AH91" s="46">
        <v>0</v>
      </c>
      <c r="AI91" s="45">
        <v>0</v>
      </c>
      <c r="AJ91" s="46">
        <v>0</v>
      </c>
      <c r="AK91" s="45">
        <v>0</v>
      </c>
      <c r="AL91" s="46">
        <v>0</v>
      </c>
      <c r="AM91" s="45">
        <f t="shared" si="78"/>
        <v>0.63539166666666669</v>
      </c>
      <c r="AN91" s="46">
        <f t="shared" si="78"/>
        <v>1.35</v>
      </c>
      <c r="AO91" s="122" t="s">
        <v>155</v>
      </c>
    </row>
    <row r="92" spans="1:41" s="14" customFormat="1" ht="47.25" x14ac:dyDescent="0.25">
      <c r="A92" s="78" t="s">
        <v>152</v>
      </c>
      <c r="B92" s="40" t="s">
        <v>173</v>
      </c>
      <c r="C92" s="39" t="s">
        <v>174</v>
      </c>
      <c r="D92" s="87" t="s">
        <v>166</v>
      </c>
      <c r="E92" s="96" t="s">
        <v>135</v>
      </c>
      <c r="F92" s="92">
        <v>2021</v>
      </c>
      <c r="G92" s="96">
        <v>2021</v>
      </c>
      <c r="H92" s="44">
        <f t="shared" si="71"/>
        <v>0.63539166666666669</v>
      </c>
      <c r="I92" s="44">
        <f t="shared" si="79"/>
        <v>0.96666666666666667</v>
      </c>
      <c r="J92" s="46">
        <v>0</v>
      </c>
      <c r="K92" s="45">
        <f t="shared" si="80"/>
        <v>0.6353916666666668</v>
      </c>
      <c r="L92" s="44">
        <v>0</v>
      </c>
      <c r="M92" s="44">
        <v>0</v>
      </c>
      <c r="N92" s="44">
        <f>762470/1.2/1000000</f>
        <v>0.6353916666666668</v>
      </c>
      <c r="O92" s="46">
        <v>0</v>
      </c>
      <c r="P92" s="45">
        <f t="shared" si="72"/>
        <v>0.96666666666666667</v>
      </c>
      <c r="Q92" s="44">
        <v>0</v>
      </c>
      <c r="R92" s="44">
        <v>0</v>
      </c>
      <c r="S92" s="44">
        <f>1.16/1.2</f>
        <v>0.96666666666666667</v>
      </c>
      <c r="T92" s="46">
        <v>0</v>
      </c>
      <c r="U92" s="45" t="s">
        <v>50</v>
      </c>
      <c r="V92" s="44">
        <f t="shared" si="73"/>
        <v>0.63539166666666669</v>
      </c>
      <c r="W92" s="44" t="s">
        <v>50</v>
      </c>
      <c r="X92" s="44">
        <f t="shared" si="74"/>
        <v>0</v>
      </c>
      <c r="Y92" s="44" t="s">
        <v>50</v>
      </c>
      <c r="Z92" s="46">
        <f t="shared" si="75"/>
        <v>0</v>
      </c>
      <c r="AA92" s="45">
        <f t="shared" si="76"/>
        <v>0</v>
      </c>
      <c r="AB92" s="46">
        <f t="shared" si="77"/>
        <v>0</v>
      </c>
      <c r="AC92" s="45">
        <v>0</v>
      </c>
      <c r="AD92" s="46">
        <v>0</v>
      </c>
      <c r="AE92" s="45">
        <f>762470/1000000/1.2</f>
        <v>0.63539166666666669</v>
      </c>
      <c r="AF92" s="46">
        <f>1.16/1.2</f>
        <v>0.96666666666666667</v>
      </c>
      <c r="AG92" s="45">
        <v>0</v>
      </c>
      <c r="AH92" s="46">
        <v>0</v>
      </c>
      <c r="AI92" s="45">
        <v>0</v>
      </c>
      <c r="AJ92" s="46">
        <v>0</v>
      </c>
      <c r="AK92" s="45">
        <v>0</v>
      </c>
      <c r="AL92" s="46">
        <v>0</v>
      </c>
      <c r="AM92" s="45">
        <f t="shared" si="78"/>
        <v>0.63539166666666669</v>
      </c>
      <c r="AN92" s="46">
        <f t="shared" si="78"/>
        <v>0.96666666666666667</v>
      </c>
      <c r="AO92" s="122" t="s">
        <v>155</v>
      </c>
    </row>
    <row r="93" spans="1:41" s="14" customFormat="1" ht="47.25" x14ac:dyDescent="0.25">
      <c r="A93" s="78" t="s">
        <v>152</v>
      </c>
      <c r="B93" s="40" t="s">
        <v>175</v>
      </c>
      <c r="C93" s="39" t="s">
        <v>176</v>
      </c>
      <c r="D93" s="87" t="s">
        <v>166</v>
      </c>
      <c r="E93" s="96" t="s">
        <v>135</v>
      </c>
      <c r="F93" s="92">
        <v>2021</v>
      </c>
      <c r="G93" s="96">
        <v>2021</v>
      </c>
      <c r="H93" s="44">
        <f t="shared" si="71"/>
        <v>0.63539166666666669</v>
      </c>
      <c r="I93" s="44">
        <f t="shared" si="79"/>
        <v>0.96666666666666667</v>
      </c>
      <c r="J93" s="46">
        <v>0</v>
      </c>
      <c r="K93" s="45">
        <f t="shared" si="80"/>
        <v>0.6353916666666668</v>
      </c>
      <c r="L93" s="44">
        <v>0</v>
      </c>
      <c r="M93" s="44">
        <v>0</v>
      </c>
      <c r="N93" s="44">
        <f>762470/1.2/1000000</f>
        <v>0.6353916666666668</v>
      </c>
      <c r="O93" s="46">
        <v>0</v>
      </c>
      <c r="P93" s="45">
        <f t="shared" si="72"/>
        <v>0.96666666666666667</v>
      </c>
      <c r="Q93" s="44">
        <v>0</v>
      </c>
      <c r="R93" s="44">
        <v>0</v>
      </c>
      <c r="S93" s="44">
        <f>1.16/1.2</f>
        <v>0.96666666666666667</v>
      </c>
      <c r="T93" s="46">
        <v>0</v>
      </c>
      <c r="U93" s="45" t="s">
        <v>50</v>
      </c>
      <c r="V93" s="44">
        <f t="shared" ref="V93:V96" si="81">AC93+AE93+AG93+AI93+AK93</f>
        <v>0.63539166666666669</v>
      </c>
      <c r="W93" s="44" t="s">
        <v>50</v>
      </c>
      <c r="X93" s="44">
        <f t="shared" si="74"/>
        <v>0</v>
      </c>
      <c r="Y93" s="44" t="s">
        <v>50</v>
      </c>
      <c r="Z93" s="46">
        <f t="shared" si="75"/>
        <v>0</v>
      </c>
      <c r="AA93" s="45">
        <f t="shared" si="76"/>
        <v>0</v>
      </c>
      <c r="AB93" s="46">
        <f t="shared" si="77"/>
        <v>0</v>
      </c>
      <c r="AC93" s="45">
        <v>0</v>
      </c>
      <c r="AD93" s="46">
        <v>0</v>
      </c>
      <c r="AE93" s="45">
        <f>762470/1000000/1.2</f>
        <v>0.63539166666666669</v>
      </c>
      <c r="AF93" s="46">
        <f>1.16/1.2</f>
        <v>0.96666666666666667</v>
      </c>
      <c r="AG93" s="45">
        <v>0</v>
      </c>
      <c r="AH93" s="46">
        <v>0</v>
      </c>
      <c r="AI93" s="45">
        <v>0</v>
      </c>
      <c r="AJ93" s="46">
        <v>0</v>
      </c>
      <c r="AK93" s="45">
        <v>0</v>
      </c>
      <c r="AL93" s="46">
        <v>0</v>
      </c>
      <c r="AM93" s="45">
        <f t="shared" si="78"/>
        <v>0.63539166666666669</v>
      </c>
      <c r="AN93" s="46">
        <f t="shared" si="78"/>
        <v>0.96666666666666667</v>
      </c>
      <c r="AO93" s="122" t="s">
        <v>155</v>
      </c>
    </row>
    <row r="94" spans="1:41" s="14" customFormat="1" ht="33.75" customHeight="1" x14ac:dyDescent="0.25">
      <c r="A94" s="78" t="s">
        <v>152</v>
      </c>
      <c r="B94" s="40" t="s">
        <v>136</v>
      </c>
      <c r="C94" s="39" t="s">
        <v>164</v>
      </c>
      <c r="D94" s="87" t="s">
        <v>166</v>
      </c>
      <c r="E94" s="96" t="s">
        <v>192</v>
      </c>
      <c r="F94" s="92">
        <v>2021</v>
      </c>
      <c r="G94" s="96" t="s">
        <v>192</v>
      </c>
      <c r="H94" s="44">
        <f t="shared" si="71"/>
        <v>3.2245833333333334</v>
      </c>
      <c r="I94" s="44">
        <f t="shared" si="79"/>
        <v>0</v>
      </c>
      <c r="J94" s="46">
        <v>0</v>
      </c>
      <c r="K94" s="45">
        <f t="shared" si="80"/>
        <v>3.2245833333333334</v>
      </c>
      <c r="L94" s="44">
        <v>0</v>
      </c>
      <c r="M94" s="44">
        <v>0</v>
      </c>
      <c r="N94" s="44">
        <f>3869500/1000000/1.2</f>
        <v>3.2245833333333334</v>
      </c>
      <c r="O94" s="46">
        <v>0</v>
      </c>
      <c r="P94" s="45">
        <f t="shared" si="72"/>
        <v>0</v>
      </c>
      <c r="Q94" s="44">
        <v>0</v>
      </c>
      <c r="R94" s="44">
        <v>0</v>
      </c>
      <c r="S94" s="44">
        <v>0</v>
      </c>
      <c r="T94" s="46">
        <v>0</v>
      </c>
      <c r="U94" s="45" t="s">
        <v>50</v>
      </c>
      <c r="V94" s="44">
        <f t="shared" si="81"/>
        <v>3.2245833333333334</v>
      </c>
      <c r="W94" s="44" t="s">
        <v>50</v>
      </c>
      <c r="X94" s="44">
        <f t="shared" si="74"/>
        <v>0</v>
      </c>
      <c r="Y94" s="44" t="s">
        <v>50</v>
      </c>
      <c r="Z94" s="46">
        <f t="shared" si="75"/>
        <v>0</v>
      </c>
      <c r="AA94" s="45">
        <f t="shared" si="76"/>
        <v>0</v>
      </c>
      <c r="AB94" s="46">
        <f t="shared" si="77"/>
        <v>0</v>
      </c>
      <c r="AC94" s="45">
        <v>0</v>
      </c>
      <c r="AD94" s="46">
        <v>0</v>
      </c>
      <c r="AE94" s="45">
        <f>3869500/1000000/1.2</f>
        <v>3.2245833333333334</v>
      </c>
      <c r="AF94" s="46">
        <v>0</v>
      </c>
      <c r="AG94" s="45">
        <v>0</v>
      </c>
      <c r="AH94" s="46">
        <v>0</v>
      </c>
      <c r="AI94" s="45">
        <v>0</v>
      </c>
      <c r="AJ94" s="46">
        <f>AG94</f>
        <v>0</v>
      </c>
      <c r="AK94" s="45">
        <v>0</v>
      </c>
      <c r="AL94" s="46">
        <v>0</v>
      </c>
      <c r="AM94" s="45">
        <f t="shared" si="78"/>
        <v>3.2245833333333334</v>
      </c>
      <c r="AN94" s="46">
        <f t="shared" si="78"/>
        <v>0</v>
      </c>
      <c r="AO94" s="122" t="s">
        <v>194</v>
      </c>
    </row>
    <row r="95" spans="1:41" s="14" customFormat="1" ht="47.25" x14ac:dyDescent="0.25">
      <c r="A95" s="78" t="s">
        <v>152</v>
      </c>
      <c r="B95" s="40" t="s">
        <v>137</v>
      </c>
      <c r="C95" s="39" t="s">
        <v>164</v>
      </c>
      <c r="D95" s="87" t="s">
        <v>166</v>
      </c>
      <c r="E95" s="96" t="s">
        <v>192</v>
      </c>
      <c r="F95" s="92">
        <v>2021</v>
      </c>
      <c r="G95" s="96" t="s">
        <v>192</v>
      </c>
      <c r="H95" s="44">
        <f t="shared" si="71"/>
        <v>7.2977250000000007</v>
      </c>
      <c r="I95" s="44">
        <f t="shared" si="79"/>
        <v>0</v>
      </c>
      <c r="J95" s="46">
        <v>0</v>
      </c>
      <c r="K95" s="45">
        <f t="shared" si="80"/>
        <v>7.2977250000000007</v>
      </c>
      <c r="L95" s="44">
        <v>0</v>
      </c>
      <c r="M95" s="44">
        <v>0</v>
      </c>
      <c r="N95" s="44">
        <f>8757270/1000000/1.2</f>
        <v>7.2977250000000007</v>
      </c>
      <c r="O95" s="46">
        <v>0</v>
      </c>
      <c r="P95" s="45">
        <f t="shared" si="72"/>
        <v>0</v>
      </c>
      <c r="Q95" s="44">
        <v>0</v>
      </c>
      <c r="R95" s="44">
        <v>0</v>
      </c>
      <c r="S95" s="44">
        <v>0</v>
      </c>
      <c r="T95" s="46">
        <v>0</v>
      </c>
      <c r="U95" s="45" t="s">
        <v>50</v>
      </c>
      <c r="V95" s="44">
        <f t="shared" si="81"/>
        <v>7.2977250000000007</v>
      </c>
      <c r="W95" s="44" t="s">
        <v>50</v>
      </c>
      <c r="X95" s="44">
        <f t="shared" si="74"/>
        <v>0</v>
      </c>
      <c r="Y95" s="44" t="s">
        <v>50</v>
      </c>
      <c r="Z95" s="46">
        <f t="shared" si="75"/>
        <v>0</v>
      </c>
      <c r="AA95" s="45">
        <f t="shared" si="76"/>
        <v>0</v>
      </c>
      <c r="AB95" s="46">
        <f t="shared" si="77"/>
        <v>0</v>
      </c>
      <c r="AC95" s="45">
        <v>0</v>
      </c>
      <c r="AD95" s="46">
        <v>0</v>
      </c>
      <c r="AE95" s="45">
        <f>8757270/1000000/1.2</f>
        <v>7.2977250000000007</v>
      </c>
      <c r="AF95" s="46">
        <v>0</v>
      </c>
      <c r="AG95" s="45">
        <v>0</v>
      </c>
      <c r="AH95" s="46">
        <v>0</v>
      </c>
      <c r="AI95" s="45">
        <v>0</v>
      </c>
      <c r="AJ95" s="46">
        <v>0</v>
      </c>
      <c r="AK95" s="45">
        <v>0</v>
      </c>
      <c r="AL95" s="46">
        <v>0</v>
      </c>
      <c r="AM95" s="45">
        <f t="shared" ref="AM95:AM98" si="82">AC95+AE95+AG95+AI95+AK95</f>
        <v>7.2977250000000007</v>
      </c>
      <c r="AN95" s="46">
        <f t="shared" si="78"/>
        <v>0</v>
      </c>
      <c r="AO95" s="122" t="s">
        <v>194</v>
      </c>
    </row>
    <row r="96" spans="1:41" s="14" customFormat="1" ht="37.5" x14ac:dyDescent="0.25">
      <c r="A96" s="78" t="s">
        <v>152</v>
      </c>
      <c r="B96" s="40" t="s">
        <v>138</v>
      </c>
      <c r="C96" s="39" t="s">
        <v>164</v>
      </c>
      <c r="D96" s="87" t="s">
        <v>166</v>
      </c>
      <c r="E96" s="96" t="s">
        <v>135</v>
      </c>
      <c r="F96" s="92">
        <v>2021</v>
      </c>
      <c r="G96" s="96" t="s">
        <v>135</v>
      </c>
      <c r="H96" s="44">
        <f t="shared" si="71"/>
        <v>0.71516666666666662</v>
      </c>
      <c r="I96" s="44">
        <f t="shared" si="79"/>
        <v>0.95</v>
      </c>
      <c r="J96" s="46">
        <v>0</v>
      </c>
      <c r="K96" s="45">
        <f t="shared" si="80"/>
        <v>0.71516666666666662</v>
      </c>
      <c r="L96" s="44">
        <v>0</v>
      </c>
      <c r="M96" s="44">
        <v>0</v>
      </c>
      <c r="N96" s="44">
        <f>858200/1000000/1.2</f>
        <v>0.71516666666666662</v>
      </c>
      <c r="O96" s="46">
        <v>0</v>
      </c>
      <c r="P96" s="45">
        <f>SUM(Q96:T96)</f>
        <v>0.95</v>
      </c>
      <c r="Q96" s="44">
        <v>0</v>
      </c>
      <c r="R96" s="44">
        <v>0</v>
      </c>
      <c r="S96" s="44">
        <f>1.14/1.2</f>
        <v>0.95</v>
      </c>
      <c r="T96" s="46">
        <v>0</v>
      </c>
      <c r="U96" s="45" t="s">
        <v>50</v>
      </c>
      <c r="V96" s="44">
        <f t="shared" si="81"/>
        <v>0.71516666666666662</v>
      </c>
      <c r="W96" s="44" t="s">
        <v>50</v>
      </c>
      <c r="X96" s="44">
        <f t="shared" si="74"/>
        <v>0</v>
      </c>
      <c r="Y96" s="44" t="s">
        <v>50</v>
      </c>
      <c r="Z96" s="46">
        <f t="shared" si="75"/>
        <v>0</v>
      </c>
      <c r="AA96" s="45">
        <f t="shared" si="76"/>
        <v>0</v>
      </c>
      <c r="AB96" s="46">
        <f t="shared" si="77"/>
        <v>0</v>
      </c>
      <c r="AC96" s="45">
        <v>0</v>
      </c>
      <c r="AD96" s="46">
        <v>0</v>
      </c>
      <c r="AE96" s="45">
        <f>858200/1000000/1.2</f>
        <v>0.71516666666666662</v>
      </c>
      <c r="AF96" s="46">
        <f>1.14/1.2</f>
        <v>0.95</v>
      </c>
      <c r="AG96" s="45">
        <v>0</v>
      </c>
      <c r="AH96" s="46">
        <v>0</v>
      </c>
      <c r="AI96" s="45">
        <v>0</v>
      </c>
      <c r="AJ96" s="46">
        <v>0</v>
      </c>
      <c r="AK96" s="45">
        <v>0</v>
      </c>
      <c r="AL96" s="46">
        <v>0</v>
      </c>
      <c r="AM96" s="45">
        <f t="shared" si="82"/>
        <v>0.71516666666666662</v>
      </c>
      <c r="AN96" s="46">
        <f t="shared" si="78"/>
        <v>0.95</v>
      </c>
      <c r="AO96" s="122" t="s">
        <v>155</v>
      </c>
    </row>
    <row r="97" spans="1:41" s="14" customFormat="1" ht="47.25" x14ac:dyDescent="0.25">
      <c r="A97" s="78" t="s">
        <v>152</v>
      </c>
      <c r="B97" s="40" t="s">
        <v>140</v>
      </c>
      <c r="C97" s="39" t="s">
        <v>165</v>
      </c>
      <c r="D97" s="87" t="s">
        <v>166</v>
      </c>
      <c r="E97" s="96" t="s">
        <v>135</v>
      </c>
      <c r="F97" s="92">
        <v>2021</v>
      </c>
      <c r="G97" s="96" t="s">
        <v>135</v>
      </c>
      <c r="H97" s="44">
        <f t="shared" si="71"/>
        <v>2.4466666666666668</v>
      </c>
      <c r="I97" s="44">
        <f t="shared" si="79"/>
        <v>1.9733500000000002</v>
      </c>
      <c r="J97" s="46">
        <v>0</v>
      </c>
      <c r="K97" s="45">
        <f t="shared" si="80"/>
        <v>2.4466666666666668</v>
      </c>
      <c r="L97" s="44">
        <v>0</v>
      </c>
      <c r="M97" s="44">
        <v>0</v>
      </c>
      <c r="N97" s="44">
        <f>(345600+1282500+787500+520400)/1.2/1000000</f>
        <v>2.4466666666666668</v>
      </c>
      <c r="O97" s="46">
        <v>0</v>
      </c>
      <c r="P97" s="45">
        <f>SUM(Q97:T97)</f>
        <v>1.9733500000000002</v>
      </c>
      <c r="Q97" s="44">
        <v>0</v>
      </c>
      <c r="R97" s="44">
        <v>0</v>
      </c>
      <c r="S97" s="44">
        <f>(0.28+0.90052+0.724+0.4635)/1.2</f>
        <v>1.9733500000000002</v>
      </c>
      <c r="T97" s="46">
        <v>0</v>
      </c>
      <c r="U97" s="45" t="s">
        <v>50</v>
      </c>
      <c r="V97" s="44">
        <f t="shared" ref="V97" si="83">AC97+AE97+AG97+AI97+AK97</f>
        <v>2.4466666666666668</v>
      </c>
      <c r="W97" s="44" t="s">
        <v>50</v>
      </c>
      <c r="X97" s="44">
        <f>AG97+AI97+AK97</f>
        <v>0</v>
      </c>
      <c r="Y97" s="44" t="s">
        <v>50</v>
      </c>
      <c r="Z97" s="46">
        <f>AH97+AJ97+AL97</f>
        <v>0</v>
      </c>
      <c r="AA97" s="45">
        <f t="shared" si="76"/>
        <v>0</v>
      </c>
      <c r="AB97" s="46">
        <f t="shared" si="77"/>
        <v>0</v>
      </c>
      <c r="AC97" s="45">
        <v>0</v>
      </c>
      <c r="AD97" s="46">
        <v>0</v>
      </c>
      <c r="AE97" s="45">
        <f>(345600+1282500+787500+520400)/1000000/1.2</f>
        <v>2.4466666666666668</v>
      </c>
      <c r="AF97" s="46">
        <f>(0.28+0.90052+0.724+0.4635)/1.2</f>
        <v>1.9733500000000002</v>
      </c>
      <c r="AG97" s="45">
        <v>0</v>
      </c>
      <c r="AH97" s="46">
        <v>0</v>
      </c>
      <c r="AI97" s="45">
        <v>0</v>
      </c>
      <c r="AJ97" s="46">
        <v>0</v>
      </c>
      <c r="AK97" s="45">
        <v>0</v>
      </c>
      <c r="AL97" s="46">
        <v>0</v>
      </c>
      <c r="AM97" s="45">
        <f t="shared" si="82"/>
        <v>2.4466666666666668</v>
      </c>
      <c r="AN97" s="46">
        <f t="shared" ref="AN97:AN98" si="84">AD97+AF97+AH97+AJ97+AL97</f>
        <v>1.9733500000000002</v>
      </c>
      <c r="AO97" s="122" t="s">
        <v>155</v>
      </c>
    </row>
    <row r="98" spans="1:41" s="14" customFormat="1" ht="57" thickBot="1" x14ac:dyDescent="0.3">
      <c r="A98" s="80" t="s">
        <v>152</v>
      </c>
      <c r="B98" s="42" t="s">
        <v>179</v>
      </c>
      <c r="C98" s="43" t="s">
        <v>180</v>
      </c>
      <c r="D98" s="91" t="s">
        <v>166</v>
      </c>
      <c r="E98" s="97" t="s">
        <v>193</v>
      </c>
      <c r="F98" s="98" t="s">
        <v>192</v>
      </c>
      <c r="G98" s="97" t="s">
        <v>193</v>
      </c>
      <c r="H98" s="99">
        <f t="shared" si="71"/>
        <v>0</v>
      </c>
      <c r="I98" s="99">
        <f t="shared" si="79"/>
        <v>1.4601200000000001</v>
      </c>
      <c r="J98" s="102">
        <v>0</v>
      </c>
      <c r="K98" s="101">
        <f t="shared" si="80"/>
        <v>0</v>
      </c>
      <c r="L98" s="100">
        <v>0</v>
      </c>
      <c r="M98" s="100">
        <v>0</v>
      </c>
      <c r="N98" s="100">
        <v>0</v>
      </c>
      <c r="O98" s="58">
        <v>0</v>
      </c>
      <c r="P98" s="57">
        <f>SUM(Q98:T98)</f>
        <v>1.4601200000000001</v>
      </c>
      <c r="Q98" s="100">
        <v>0</v>
      </c>
      <c r="R98" s="100">
        <v>0</v>
      </c>
      <c r="S98" s="100">
        <f>1.46012</f>
        <v>1.4601200000000001</v>
      </c>
      <c r="T98" s="58">
        <v>0</v>
      </c>
      <c r="U98" s="57">
        <v>0</v>
      </c>
      <c r="V98" s="100">
        <v>0</v>
      </c>
      <c r="W98" s="100">
        <v>0</v>
      </c>
      <c r="X98" s="100">
        <f>AG98+AI98+AK98</f>
        <v>0</v>
      </c>
      <c r="Y98" s="100" t="s">
        <v>50</v>
      </c>
      <c r="Z98" s="58">
        <f>AH98+AJ98+AL98</f>
        <v>1.4601200000000001</v>
      </c>
      <c r="AA98" s="57">
        <f t="shared" si="76"/>
        <v>0</v>
      </c>
      <c r="AB98" s="58">
        <f t="shared" si="77"/>
        <v>0</v>
      </c>
      <c r="AC98" s="57">
        <v>0</v>
      </c>
      <c r="AD98" s="58">
        <v>0</v>
      </c>
      <c r="AE98" s="57">
        <v>0</v>
      </c>
      <c r="AF98" s="58">
        <v>0</v>
      </c>
      <c r="AG98" s="57">
        <v>0</v>
      </c>
      <c r="AH98" s="58">
        <f>1.46012</f>
        <v>1.4601200000000001</v>
      </c>
      <c r="AI98" s="57">
        <v>0</v>
      </c>
      <c r="AJ98" s="58">
        <v>0</v>
      </c>
      <c r="AK98" s="57">
        <v>0</v>
      </c>
      <c r="AL98" s="58">
        <v>0</v>
      </c>
      <c r="AM98" s="101">
        <f t="shared" si="82"/>
        <v>0</v>
      </c>
      <c r="AN98" s="102">
        <f t="shared" si="84"/>
        <v>1.4601200000000001</v>
      </c>
      <c r="AO98" s="124" t="s">
        <v>195</v>
      </c>
    </row>
    <row r="99" spans="1:41" ht="18.75" x14ac:dyDescent="0.25">
      <c r="D99" s="20"/>
      <c r="E99" s="20"/>
      <c r="F99" s="20"/>
      <c r="G99" s="20"/>
      <c r="AN99" s="30"/>
    </row>
    <row r="100" spans="1:41" x14ac:dyDescent="0.25">
      <c r="K100" s="21"/>
      <c r="AE100" s="21"/>
      <c r="AF100" s="21"/>
    </row>
    <row r="101" spans="1:41" x14ac:dyDescent="0.25">
      <c r="H101" s="21"/>
      <c r="Q101" s="21"/>
      <c r="Z101" s="21"/>
      <c r="AC101" s="21"/>
      <c r="AE101" s="21"/>
      <c r="AF101" s="21"/>
      <c r="AG101" s="21"/>
      <c r="AI101" s="21"/>
      <c r="AK101" s="21"/>
    </row>
    <row r="102" spans="1:41" x14ac:dyDescent="0.25">
      <c r="I102" s="21"/>
      <c r="V102" s="21"/>
      <c r="AF102" s="31"/>
    </row>
    <row r="103" spans="1:41" x14ac:dyDescent="0.25">
      <c r="L103" s="21"/>
      <c r="N103" s="22"/>
      <c r="Q103" s="21"/>
      <c r="X103" s="21"/>
    </row>
    <row r="104" spans="1:41" x14ac:dyDescent="0.25">
      <c r="H104" s="21"/>
      <c r="AF104" s="21"/>
      <c r="AH104" s="21"/>
    </row>
    <row r="105" spans="1:41" x14ac:dyDescent="0.25">
      <c r="AC105" s="21"/>
      <c r="AE105" s="21"/>
    </row>
    <row r="106" spans="1:41" x14ac:dyDescent="0.25">
      <c r="K106" s="21"/>
      <c r="AF106" s="21"/>
    </row>
    <row r="107" spans="1:41" x14ac:dyDescent="0.25">
      <c r="I107" s="21"/>
    </row>
    <row r="108" spans="1:41" x14ac:dyDescent="0.25">
      <c r="AF108" s="21"/>
    </row>
  </sheetData>
  <mergeCells count="32"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A12:AO12"/>
    <mergeCell ref="A4:AO4"/>
    <mergeCell ref="A6:AO6"/>
    <mergeCell ref="A7:AO7"/>
    <mergeCell ref="A9:AO9"/>
    <mergeCell ref="A11:AO11"/>
  </mergeCells>
  <pageMargins left="0.19685039370078741" right="0.19685039370078741" top="0.78740157480314965" bottom="0.19685039370078741" header="0.31496062992125984" footer="0.31496062992125984"/>
  <pageSetup paperSize="8" scale="38" firstPageNumber="2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готово</vt:lpstr>
      <vt:lpstr>'3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2022-02-25T03:10:02Z</cp:lastPrinted>
  <dcterms:created xsi:type="dcterms:W3CDTF">2019-02-27T02:24:32Z</dcterms:created>
  <dcterms:modified xsi:type="dcterms:W3CDTF">2022-02-25T03:10:12Z</dcterms:modified>
</cp:coreProperties>
</file>